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nic\Desktop\"/>
    </mc:Choice>
  </mc:AlternateContent>
  <bookViews>
    <workbookView xWindow="0" yWindow="0" windowWidth="28800" windowHeight="12300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externalReferences>
    <externalReference r:id="rId8"/>
  </externalReferences>
  <definedNames>
    <definedName name="_xlnm.Print_Area" localSheetId="1">' Račun prihoda i rashoda'!$B$1:$I$102</definedName>
    <definedName name="_xlnm.Print_Area" localSheetId="0">SAŽETAK!$B$1:$L$27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7" l="1"/>
  <c r="G10" i="7" s="1"/>
  <c r="C6" i="5"/>
  <c r="C7" i="5"/>
  <c r="J36" i="3"/>
  <c r="J35" i="3"/>
  <c r="G36" i="3"/>
  <c r="G12" i="3"/>
  <c r="G11" i="3"/>
  <c r="J24" i="3"/>
  <c r="L24" i="3" s="1"/>
  <c r="G24" i="3"/>
  <c r="I24" i="3"/>
  <c r="H24" i="3"/>
  <c r="H23" i="3" s="1"/>
  <c r="J11" i="3"/>
  <c r="G10" i="3"/>
  <c r="I11" i="3"/>
  <c r="H11" i="3"/>
  <c r="H10" i="3"/>
  <c r="G23" i="3"/>
  <c r="I23" i="3"/>
  <c r="E12" i="5"/>
  <c r="E6" i="5"/>
  <c r="I10" i="3"/>
  <c r="G9" i="7" l="1"/>
  <c r="J23" i="3"/>
  <c r="L23" i="3" s="1"/>
  <c r="K24" i="3"/>
  <c r="G145" i="7"/>
  <c r="F145" i="7"/>
  <c r="F220" i="7"/>
  <c r="H217" i="7"/>
  <c r="H210" i="7"/>
  <c r="H182" i="7"/>
  <c r="H169" i="7"/>
  <c r="F156" i="7"/>
  <c r="H164" i="7"/>
  <c r="H162" i="7"/>
  <c r="I162" i="7" s="1"/>
  <c r="G161" i="7"/>
  <c r="F161" i="7"/>
  <c r="H149" i="7"/>
  <c r="H146" i="7" s="1"/>
  <c r="H145" i="7" s="1"/>
  <c r="H147" i="7"/>
  <c r="G131" i="7"/>
  <c r="H124" i="7"/>
  <c r="I124" i="7" s="1"/>
  <c r="H118" i="7"/>
  <c r="I118" i="7" s="1"/>
  <c r="H91" i="7"/>
  <c r="G90" i="7"/>
  <c r="H83" i="7"/>
  <c r="H82" i="7" s="1"/>
  <c r="H81" i="7" s="1"/>
  <c r="H75" i="7"/>
  <c r="G74" i="7"/>
  <c r="H74" i="7"/>
  <c r="F74" i="7"/>
  <c r="F73" i="7"/>
  <c r="H79" i="7"/>
  <c r="H78" i="7" s="1"/>
  <c r="G62" i="7"/>
  <c r="H62" i="7"/>
  <c r="F62" i="7"/>
  <c r="I71" i="7"/>
  <c r="I70" i="7"/>
  <c r="H14" i="7"/>
  <c r="G14" i="7"/>
  <c r="F14" i="7"/>
  <c r="I58" i="7"/>
  <c r="I57" i="7"/>
  <c r="I54" i="7"/>
  <c r="I53" i="7"/>
  <c r="K23" i="3" l="1"/>
  <c r="H161" i="7"/>
  <c r="I161" i="7" s="1"/>
  <c r="I164" i="7"/>
  <c r="I83" i="7"/>
  <c r="G11" i="6"/>
  <c r="K12" i="6"/>
  <c r="D6" i="5"/>
  <c r="C23" i="5"/>
  <c r="G7" i="5"/>
  <c r="H9" i="5"/>
  <c r="F7" i="5"/>
  <c r="H7" i="5" s="1"/>
  <c r="H8" i="5"/>
  <c r="E7" i="5"/>
  <c r="D7" i="5"/>
  <c r="G9" i="5"/>
  <c r="I84" i="3"/>
  <c r="I33" i="3"/>
  <c r="J89" i="3"/>
  <c r="G89" i="3"/>
  <c r="L99" i="3"/>
  <c r="J97" i="3"/>
  <c r="G97" i="3"/>
  <c r="K98" i="3"/>
  <c r="K97" i="3"/>
  <c r="K85" i="3"/>
  <c r="L85" i="3"/>
  <c r="J39" i="3" l="1"/>
  <c r="G39" i="3"/>
  <c r="H25" i="3" l="1"/>
  <c r="I25" i="3"/>
  <c r="G13" i="3"/>
  <c r="K28" i="3" l="1"/>
  <c r="K27" i="3"/>
  <c r="J26" i="3"/>
  <c r="L26" i="3" s="1"/>
  <c r="G26" i="3"/>
  <c r="K22" i="3"/>
  <c r="K26" i="3" l="1"/>
  <c r="J25" i="3"/>
  <c r="L25" i="3" s="1"/>
  <c r="G25" i="3"/>
  <c r="K25" i="3"/>
  <c r="I182" i="7"/>
  <c r="G44" i="3"/>
  <c r="F221" i="7" l="1"/>
  <c r="G206" i="7"/>
  <c r="H214" i="7"/>
  <c r="I214" i="7" s="1"/>
  <c r="G213" i="7"/>
  <c r="I210" i="7"/>
  <c r="H207" i="7"/>
  <c r="H206" i="7" s="1"/>
  <c r="F206" i="7"/>
  <c r="H200" i="7"/>
  <c r="I200" i="7" s="1"/>
  <c r="H198" i="7"/>
  <c r="I198" i="7" s="1"/>
  <c r="H195" i="7"/>
  <c r="I195" i="7" s="1"/>
  <c r="G194" i="7"/>
  <c r="H191" i="7"/>
  <c r="I191" i="7" s="1"/>
  <c r="H189" i="7"/>
  <c r="I189" i="7" s="1"/>
  <c r="G185" i="7"/>
  <c r="H186" i="7"/>
  <c r="F185" i="7"/>
  <c r="F181" i="7"/>
  <c r="F180" i="7" s="1"/>
  <c r="H181" i="7"/>
  <c r="G181" i="7"/>
  <c r="G180" i="7" s="1"/>
  <c r="H178" i="7"/>
  <c r="G177" i="7"/>
  <c r="G176" i="7" s="1"/>
  <c r="F177" i="7"/>
  <c r="F176" i="7"/>
  <c r="H168" i="7"/>
  <c r="G168" i="7"/>
  <c r="G167" i="7" s="1"/>
  <c r="F168" i="7"/>
  <c r="F167" i="7" s="1"/>
  <c r="I147" i="7"/>
  <c r="H159" i="7"/>
  <c r="H157" i="7"/>
  <c r="I157" i="7" s="1"/>
  <c r="G146" i="7"/>
  <c r="F146" i="7"/>
  <c r="F131" i="7"/>
  <c r="F127" i="7"/>
  <c r="F126" i="7" s="1"/>
  <c r="G127" i="7"/>
  <c r="G126" i="7" s="1"/>
  <c r="G143" i="7"/>
  <c r="G140" i="7"/>
  <c r="H136" i="7"/>
  <c r="I136" i="7" s="1"/>
  <c r="H134" i="7"/>
  <c r="I134" i="7" s="1"/>
  <c r="H132" i="7"/>
  <c r="I132" i="7" s="1"/>
  <c r="F143" i="7"/>
  <c r="F140" i="7"/>
  <c r="H128" i="7"/>
  <c r="H127" i="7" s="1"/>
  <c r="H126" i="7" s="1"/>
  <c r="H121" i="7"/>
  <c r="H120" i="7" s="1"/>
  <c r="H113" i="7" s="1"/>
  <c r="G120" i="7"/>
  <c r="H115" i="7"/>
  <c r="H114" i="7" s="1"/>
  <c r="G114" i="7"/>
  <c r="F120" i="7"/>
  <c r="F114" i="7"/>
  <c r="H111" i="7"/>
  <c r="H110" i="7" s="1"/>
  <c r="H109" i="7" s="1"/>
  <c r="G110" i="7"/>
  <c r="G109" i="7" s="1"/>
  <c r="F110" i="7"/>
  <c r="F109" i="7" s="1"/>
  <c r="H107" i="7"/>
  <c r="H106" i="7" s="1"/>
  <c r="H105" i="7" s="1"/>
  <c r="G106" i="7"/>
  <c r="G105" i="7" s="1"/>
  <c r="F106" i="7"/>
  <c r="F105" i="7" s="1"/>
  <c r="H102" i="7"/>
  <c r="H101" i="7" s="1"/>
  <c r="H100" i="7" s="1"/>
  <c r="G101" i="7"/>
  <c r="G100" i="7" s="1"/>
  <c r="F101" i="7"/>
  <c r="F100" i="7" s="1"/>
  <c r="H90" i="7"/>
  <c r="H89" i="7" s="1"/>
  <c r="F99" i="7"/>
  <c r="F98" i="7" s="1"/>
  <c r="G98" i="7"/>
  <c r="F90" i="7"/>
  <c r="H87" i="7"/>
  <c r="H86" i="7" s="1"/>
  <c r="H85" i="7" s="1"/>
  <c r="G86" i="7"/>
  <c r="G85" i="7" s="1"/>
  <c r="F86" i="7"/>
  <c r="F85" i="7" s="1"/>
  <c r="G82" i="7"/>
  <c r="F82" i="7"/>
  <c r="F81" i="7" s="1"/>
  <c r="H77" i="7"/>
  <c r="G78" i="7"/>
  <c r="G77" i="7" s="1"/>
  <c r="F78" i="7"/>
  <c r="F77" i="7" s="1"/>
  <c r="H73" i="7"/>
  <c r="G73" i="7"/>
  <c r="I67" i="7"/>
  <c r="I68" i="7"/>
  <c r="I63" i="7"/>
  <c r="I46" i="7"/>
  <c r="I21" i="7"/>
  <c r="I16" i="7"/>
  <c r="F11" i="7"/>
  <c r="I217" i="7" l="1"/>
  <c r="H213" i="7"/>
  <c r="H185" i="7"/>
  <c r="I185" i="7" s="1"/>
  <c r="I149" i="7"/>
  <c r="G81" i="7"/>
  <c r="I81" i="7" s="1"/>
  <c r="I82" i="7"/>
  <c r="I109" i="7"/>
  <c r="I100" i="7"/>
  <c r="I85" i="7"/>
  <c r="I73" i="7"/>
  <c r="G89" i="7"/>
  <c r="I89" i="7" s="1"/>
  <c r="H156" i="7"/>
  <c r="I156" i="7" s="1"/>
  <c r="H180" i="7"/>
  <c r="I180" i="7" s="1"/>
  <c r="I181" i="7"/>
  <c r="I105" i="7"/>
  <c r="H177" i="7"/>
  <c r="I178" i="7"/>
  <c r="I74" i="7"/>
  <c r="I77" i="7"/>
  <c r="I114" i="7"/>
  <c r="G113" i="7"/>
  <c r="I168" i="7"/>
  <c r="I75" i="7"/>
  <c r="I120" i="7"/>
  <c r="H167" i="7"/>
  <c r="I167" i="7" s="1"/>
  <c r="I186" i="7"/>
  <c r="I115" i="7"/>
  <c r="I107" i="7"/>
  <c r="G130" i="7"/>
  <c r="I79" i="7"/>
  <c r="I90" i="7"/>
  <c r="I64" i="7"/>
  <c r="I91" i="7"/>
  <c r="I206" i="7"/>
  <c r="I169" i="7"/>
  <c r="I159" i="7"/>
  <c r="I207" i="7"/>
  <c r="I213" i="7"/>
  <c r="G205" i="7"/>
  <c r="F213" i="7"/>
  <c r="F205" i="7" s="1"/>
  <c r="H194" i="7"/>
  <c r="G184" i="7"/>
  <c r="F194" i="7"/>
  <c r="F184" i="7" s="1"/>
  <c r="F8" i="7"/>
  <c r="F10" i="7" s="1"/>
  <c r="H131" i="7"/>
  <c r="F130" i="7"/>
  <c r="I126" i="7"/>
  <c r="I87" i="7"/>
  <c r="I101" i="7"/>
  <c r="I110" i="7"/>
  <c r="I121" i="7"/>
  <c r="I78" i="7"/>
  <c r="I102" i="7"/>
  <c r="I111" i="7"/>
  <c r="I86" i="7"/>
  <c r="I127" i="7"/>
  <c r="I106" i="7"/>
  <c r="I128" i="7"/>
  <c r="F113" i="7"/>
  <c r="F89" i="7"/>
  <c r="I62" i="7"/>
  <c r="I15" i="7"/>
  <c r="I14" i="7"/>
  <c r="L25" i="1"/>
  <c r="K25" i="1"/>
  <c r="L24" i="1"/>
  <c r="K24" i="1"/>
  <c r="J22" i="1"/>
  <c r="I22" i="1"/>
  <c r="H22" i="1"/>
  <c r="H23" i="1" s="1"/>
  <c r="H26" i="1" s="1"/>
  <c r="G22" i="1"/>
  <c r="G23" i="1" s="1"/>
  <c r="G26" i="1" s="1"/>
  <c r="L21" i="1"/>
  <c r="L14" i="1"/>
  <c r="L13" i="1"/>
  <c r="I15" i="1"/>
  <c r="H15" i="1"/>
  <c r="G15" i="1"/>
  <c r="J11" i="1"/>
  <c r="I11" i="1"/>
  <c r="I12" i="1" s="1"/>
  <c r="H11" i="1"/>
  <c r="G11" i="1"/>
  <c r="L10" i="1"/>
  <c r="I113" i="7" l="1"/>
  <c r="H205" i="7"/>
  <c r="I205" i="7" s="1"/>
  <c r="H176" i="7"/>
  <c r="I176" i="7" s="1"/>
  <c r="I177" i="7"/>
  <c r="L22" i="1"/>
  <c r="L11" i="1"/>
  <c r="I145" i="7"/>
  <c r="I146" i="7"/>
  <c r="H184" i="7"/>
  <c r="I194" i="7"/>
  <c r="H130" i="7"/>
  <c r="I130" i="7" s="1"/>
  <c r="I131" i="7"/>
  <c r="I23" i="1"/>
  <c r="I26" i="1" s="1"/>
  <c r="G12" i="1"/>
  <c r="G16" i="1" s="1"/>
  <c r="G27" i="1" s="1"/>
  <c r="H12" i="1"/>
  <c r="H16" i="1" s="1"/>
  <c r="H27" i="1" s="1"/>
  <c r="K22" i="1"/>
  <c r="J23" i="1"/>
  <c r="K21" i="1"/>
  <c r="I16" i="1"/>
  <c r="J15" i="1"/>
  <c r="K11" i="1"/>
  <c r="K13" i="1"/>
  <c r="J12" i="1"/>
  <c r="K10" i="1"/>
  <c r="K14" i="1"/>
  <c r="H8" i="8"/>
  <c r="G8" i="8"/>
  <c r="F7" i="8"/>
  <c r="F6" i="8" s="1"/>
  <c r="E7" i="8"/>
  <c r="E6" i="8" s="1"/>
  <c r="D7" i="8"/>
  <c r="D6" i="8" s="1"/>
  <c r="C7" i="8"/>
  <c r="C6" i="8" s="1"/>
  <c r="H7" i="8" l="1"/>
  <c r="G7" i="8"/>
  <c r="I27" i="1"/>
  <c r="I184" i="7"/>
  <c r="H8" i="7"/>
  <c r="H9" i="7" s="1"/>
  <c r="L23" i="1"/>
  <c r="K23" i="1"/>
  <c r="J26" i="1"/>
  <c r="L12" i="1"/>
  <c r="K12" i="1"/>
  <c r="J16" i="1"/>
  <c r="L15" i="1"/>
  <c r="K15" i="1"/>
  <c r="H6" i="8"/>
  <c r="G6" i="8"/>
  <c r="H10" i="7" l="1"/>
  <c r="I8" i="7"/>
  <c r="J27" i="1"/>
  <c r="L26" i="1"/>
  <c r="K26" i="1"/>
  <c r="L16" i="1"/>
  <c r="K16" i="1"/>
  <c r="H8" i="10"/>
  <c r="G8" i="10"/>
  <c r="F7" i="10"/>
  <c r="F6" i="10"/>
  <c r="E7" i="10"/>
  <c r="H7" i="10" s="1"/>
  <c r="E6" i="10"/>
  <c r="H6" i="10" s="1"/>
  <c r="D7" i="10"/>
  <c r="D6" i="10" s="1"/>
  <c r="C7" i="10"/>
  <c r="C6" i="10" s="1"/>
  <c r="G6" i="10" s="1"/>
  <c r="G10" i="6"/>
  <c r="J10" i="6"/>
  <c r="L10" i="6" s="1"/>
  <c r="J9" i="6"/>
  <c r="K11" i="6"/>
  <c r="I9" i="6"/>
  <c r="H9" i="6"/>
  <c r="G9" i="6"/>
  <c r="E19" i="5"/>
  <c r="E23" i="5"/>
  <c r="D23" i="5"/>
  <c r="E20" i="5"/>
  <c r="D20" i="5"/>
  <c r="E25" i="5"/>
  <c r="D25" i="5"/>
  <c r="D19" i="5" s="1"/>
  <c r="E31" i="5"/>
  <c r="D31" i="5"/>
  <c r="E29" i="5"/>
  <c r="D29" i="5"/>
  <c r="E10" i="5"/>
  <c r="D10" i="5"/>
  <c r="F12" i="5"/>
  <c r="D12" i="5"/>
  <c r="F31" i="5"/>
  <c r="H31" i="5" s="1"/>
  <c r="F25" i="5"/>
  <c r="F20" i="5"/>
  <c r="H13" i="5"/>
  <c r="H32" i="5"/>
  <c r="G32" i="5"/>
  <c r="H28" i="5"/>
  <c r="H27" i="5"/>
  <c r="G27" i="5"/>
  <c r="H26" i="5"/>
  <c r="G26" i="5"/>
  <c r="H22" i="5"/>
  <c r="G22" i="5"/>
  <c r="H21" i="5"/>
  <c r="G21" i="5"/>
  <c r="H15" i="5"/>
  <c r="H14" i="5"/>
  <c r="G14" i="5"/>
  <c r="G8" i="5"/>
  <c r="C31" i="5"/>
  <c r="C25" i="5"/>
  <c r="C20" i="5"/>
  <c r="C16" i="5"/>
  <c r="C12" i="5"/>
  <c r="J13" i="3"/>
  <c r="K19" i="3"/>
  <c r="K17" i="3"/>
  <c r="K15" i="3"/>
  <c r="K14" i="3"/>
  <c r="J18" i="3"/>
  <c r="J16" i="3"/>
  <c r="G16" i="3"/>
  <c r="G18" i="3"/>
  <c r="H84" i="3"/>
  <c r="J100" i="3"/>
  <c r="J99" i="3" s="1"/>
  <c r="G100" i="3"/>
  <c r="K90" i="3"/>
  <c r="K87" i="3"/>
  <c r="J81" i="3"/>
  <c r="J78" i="3"/>
  <c r="K101" i="3"/>
  <c r="K96" i="3"/>
  <c r="K95" i="3"/>
  <c r="K94" i="3"/>
  <c r="K93" i="3"/>
  <c r="K91" i="3"/>
  <c r="K75" i="3"/>
  <c r="K72" i="3"/>
  <c r="K71" i="3"/>
  <c r="K70" i="3"/>
  <c r="K69" i="3"/>
  <c r="K68" i="3"/>
  <c r="K67" i="3"/>
  <c r="K66" i="3"/>
  <c r="K64" i="3"/>
  <c r="K63" i="3"/>
  <c r="K62" i="3"/>
  <c r="K61" i="3"/>
  <c r="K60" i="3"/>
  <c r="K59" i="3"/>
  <c r="K58" i="3"/>
  <c r="K57" i="3"/>
  <c r="K56" i="3"/>
  <c r="K53" i="3"/>
  <c r="K52" i="3"/>
  <c r="K51" i="3"/>
  <c r="K50" i="3"/>
  <c r="G41" i="3"/>
  <c r="J41" i="3"/>
  <c r="J44" i="3"/>
  <c r="H34" i="3"/>
  <c r="J92" i="3"/>
  <c r="J86" i="3"/>
  <c r="G92" i="3"/>
  <c r="G86" i="3"/>
  <c r="G85" i="3" s="1"/>
  <c r="J74" i="3"/>
  <c r="J73" i="3" s="1"/>
  <c r="G81" i="3"/>
  <c r="G78" i="3"/>
  <c r="G74" i="3"/>
  <c r="G73" i="3" s="1"/>
  <c r="J65" i="3"/>
  <c r="G65" i="3"/>
  <c r="J55" i="3"/>
  <c r="G55" i="3"/>
  <c r="J49" i="3"/>
  <c r="G49" i="3"/>
  <c r="I36" i="3"/>
  <c r="H36" i="3"/>
  <c r="I34" i="3"/>
  <c r="G35" i="3" l="1"/>
  <c r="K89" i="3"/>
  <c r="K13" i="3"/>
  <c r="G43" i="3"/>
  <c r="J77" i="3"/>
  <c r="L77" i="3" s="1"/>
  <c r="K100" i="3"/>
  <c r="J12" i="3"/>
  <c r="J43" i="3"/>
  <c r="G77" i="3"/>
  <c r="G99" i="3"/>
  <c r="K99" i="3" s="1"/>
  <c r="K16" i="3"/>
  <c r="I10" i="7"/>
  <c r="I9" i="7"/>
  <c r="G7" i="10"/>
  <c r="L9" i="6"/>
  <c r="K10" i="6"/>
  <c r="K9" i="6"/>
  <c r="H25" i="5"/>
  <c r="G20" i="5"/>
  <c r="H12" i="5"/>
  <c r="F6" i="5"/>
  <c r="H6" i="5" s="1"/>
  <c r="H20" i="5"/>
  <c r="F19" i="5"/>
  <c r="G12" i="5"/>
  <c r="G13" i="5"/>
  <c r="G25" i="5"/>
  <c r="G31" i="5"/>
  <c r="C19" i="5"/>
  <c r="K18" i="3"/>
  <c r="K73" i="3"/>
  <c r="L73" i="3"/>
  <c r="H33" i="3"/>
  <c r="K92" i="3"/>
  <c r="G88" i="3"/>
  <c r="G84" i="3" s="1"/>
  <c r="G33" i="3" s="1"/>
  <c r="K86" i="3"/>
  <c r="J85" i="3"/>
  <c r="K74" i="3"/>
  <c r="K65" i="3"/>
  <c r="K55" i="3"/>
  <c r="K49" i="3"/>
  <c r="J88" i="3"/>
  <c r="L88" i="3" s="1"/>
  <c r="L12" i="3" l="1"/>
  <c r="G34" i="3"/>
  <c r="G21" i="3" s="1"/>
  <c r="G20" i="3" s="1"/>
  <c r="K12" i="3"/>
  <c r="G6" i="5"/>
  <c r="H19" i="5"/>
  <c r="G19" i="5"/>
  <c r="K88" i="3"/>
  <c r="J84" i="3"/>
  <c r="J34" i="3"/>
  <c r="J21" i="3" l="1"/>
  <c r="L84" i="3"/>
  <c r="K84" i="3"/>
  <c r="K34" i="3"/>
  <c r="L34" i="3"/>
  <c r="J33" i="3"/>
  <c r="J20" i="3" l="1"/>
  <c r="K21" i="3"/>
  <c r="K33" i="3"/>
  <c r="L33" i="3"/>
  <c r="L20" i="3" l="1"/>
  <c r="K20" i="3"/>
  <c r="K36" i="3"/>
  <c r="K48" i="3"/>
  <c r="K47" i="3"/>
  <c r="L43" i="3"/>
  <c r="K42" i="3"/>
  <c r="K40" i="3"/>
  <c r="K46" i="3"/>
  <c r="K45" i="3"/>
  <c r="K43" i="3"/>
  <c r="K41" i="3"/>
  <c r="K39" i="3"/>
  <c r="K38" i="3"/>
  <c r="K37" i="3"/>
  <c r="L35" i="3"/>
  <c r="K35" i="3"/>
  <c r="J10" i="3" l="1"/>
  <c r="L11" i="3"/>
  <c r="K11" i="3"/>
  <c r="K44" i="3"/>
  <c r="L10" i="3" l="1"/>
  <c r="K10" i="3"/>
  <c r="F9" i="7"/>
</calcChain>
</file>

<file path=xl/sharedStrings.xml><?xml version="1.0" encoding="utf-8"?>
<sst xmlns="http://schemas.openxmlformats.org/spreadsheetml/2006/main" count="475" uniqueCount="215">
  <si>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</si>
  <si>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</si>
  <si>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</si>
  <si>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</si>
  <si>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</si>
  <si>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</si>
  <si>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</si>
  <si>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</si>
  <si>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</si>
  <si>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04 Ekonomski poslovi</t>
  </si>
  <si>
    <t>041 Opći ekonomski, trgovački i poslovi vezani uz rad</t>
  </si>
  <si>
    <t>Primici od financijske imovine i zaduživanja</t>
  </si>
  <si>
    <t>II. POSEBNI DIO</t>
  </si>
  <si>
    <t>I. OPĆI DIO</t>
  </si>
  <si>
    <t>Materijalni rashodi</t>
  </si>
  <si>
    <t>Primici od zaduživanja</t>
  </si>
  <si>
    <t>Pomoći iz inozemstva i od subjekata unutar općeg proračuna</t>
  </si>
  <si>
    <t>PRIJENOS SREDSTAVA IZ PRETHODNE GODINE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</si>
  <si>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</si>
  <si>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</si>
  <si>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</si>
  <si>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</si>
  <si>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</si>
  <si>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</si>
  <si>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</si>
  <si>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</si>
  <si>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</si>
  <si>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</si>
  <si>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</si>
  <si>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</si>
  <si>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</si>
  <si>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</si>
  <si>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</si>
  <si>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</si>
  <si>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</si>
  <si>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</si>
  <si>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</si>
  <si>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</si>
  <si>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</si>
  <si>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</si>
  <si>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</si>
  <si>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IZVJEŠTAJ RAČUNA FINANCIRANJA PREMA IZVORIMA FINANCIRANJA</t>
  </si>
  <si>
    <t>5=4/3*100</t>
  </si>
  <si>
    <t>UKUPNO PRIMICI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</si>
  <si>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</si>
  <si>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</si>
  <si>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</si>
  <si>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</si>
  <si>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</si>
  <si>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</si>
  <si>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</si>
  <si>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</si>
  <si>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</si>
  <si>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</si>
  <si>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</si>
  <si>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</si>
  <si>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</si>
  <si>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</si>
  <si>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</si>
  <si>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</si>
  <si>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</si>
  <si>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Ostali rashodi za zaposlene</t>
  </si>
  <si>
    <t>Doprinosi na plaće</t>
  </si>
  <si>
    <t>Doprinosi za obvezno zdravstveno osiguranje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</si>
  <si>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</si>
  <si>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</si>
  <si>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</si>
  <si>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</si>
  <si>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</si>
  <si>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</si>
  <si>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</si>
  <si>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</si>
  <si>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</si>
  <si>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</si>
  <si>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</si>
  <si>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</si>
  <si>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</si>
  <si>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osobne usluge</t>
  </si>
  <si>
    <t>Računalne usluge</t>
  </si>
  <si>
    <t>Intelektualne i osobne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</si>
  <si>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</si>
  <si>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</si>
  <si>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</si>
  <si>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</si>
  <si>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</si>
  <si>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</si>
  <si>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</si>
  <si>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</si>
  <si>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</si>
  <si>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</si>
  <si>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Zatezne kamate</t>
  </si>
  <si>
    <t>Ostali nespomenuti financijski rashodi</t>
  </si>
  <si>
    <t>Pomoći dane u inozemstvo i unutar općeg proračuna</t>
  </si>
  <si>
    <t>Pomoći temeljem prijenosa EU sredstava</t>
  </si>
  <si>
    <t>Tekuće pomoći temeljem prijenosa EU sredstava</t>
  </si>
  <si>
    <t>Kapitalne pomoći temeljem prijenosa EU sredstava</t>
  </si>
  <si>
    <t>Tekući prijenosi između proračunskih korisnika istog proračuna temeljem prijenosa EU sredstava</t>
  </si>
  <si>
    <t xml:space="preserve">Prijenosi između proračunskih korisnika istog proračuna </t>
  </si>
  <si>
    <t>Kapitalni prijenosi između proračunskih korisnika istog proračuna temeljem prijenosa EU sredstava</t>
  </si>
  <si>
    <t>Nematerijalna imovina</t>
  </si>
  <si>
    <t>Licence</t>
  </si>
  <si>
    <t>Rashodi za nabavu proizvedene dugotrajne imovine</t>
  </si>
  <si>
    <t>Građevinski objekti</t>
  </si>
  <si>
    <t>Poslovni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</si>
  <si>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</si>
  <si>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</si>
  <si>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</si>
  <si>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</si>
  <si>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</si>
  <si>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</si>
  <si>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Nematerijalna proizvedena imovina</t>
  </si>
  <si>
    <t>Ulaganja u računalne programe</t>
  </si>
  <si>
    <t>Rashodi za nabavu plemenitih metala i ostalih pohranjenih vrijednosti</t>
  </si>
  <si>
    <t>Plemeniti metali i ostale pohranjene vrijednosti</t>
  </si>
  <si>
    <t>Pohranjene knjige, umjetnička djela i slične vrijednosti</t>
  </si>
  <si>
    <t>Rashodi za dodatna ulaganja na nefinancijskoj imovini</t>
  </si>
  <si>
    <t>Pomoći od međunarodnih organizacija te institucija i tjela EU</t>
  </si>
  <si>
    <t>Tekuće pomoći od institucija i tijela EU</t>
  </si>
  <si>
    <t>Kapitalne pomoći od institucija i tijela EU</t>
  </si>
  <si>
    <t>Pomoći od ostalih subjekata unutar općeg proračuna</t>
  </si>
  <si>
    <t>Tekuće pomoći od ostalih subjekata unutar općeg proračuna</t>
  </si>
  <si>
    <t>Pomoći proračunskim korisnicimaiz proračuna koji im nije nadležan</t>
  </si>
  <si>
    <t>Tekuće pomoći proračunskim korisnicima iz proračuna koji im nije nadležan</t>
  </si>
  <si>
    <t>Prihodi od prodaje proizvoda i robe te pruženih usluga i prihodi od donacija</t>
  </si>
  <si>
    <t>Donacije od pravnih i fizičkih osoba izvan općeg proračuna</t>
  </si>
  <si>
    <t>Tekuće donacije</t>
  </si>
  <si>
    <t>5 Pomoći</t>
  </si>
  <si>
    <t>52 Ostale pomoći</t>
  </si>
  <si>
    <t>56 Fondovi EU</t>
  </si>
  <si>
    <t>57 Ostali programi EU</t>
  </si>
  <si>
    <t>6 Donacije</t>
  </si>
  <si>
    <t>61 Donacije</t>
  </si>
  <si>
    <t>8 Namjenski primici od zaduživanja</t>
  </si>
  <si>
    <t>81 Namjenski primici od zaduživanja</t>
  </si>
  <si>
    <t>8 Namjenski primici</t>
  </si>
  <si>
    <t>Državna geodetska uprava</t>
  </si>
  <si>
    <t>Izmjere i upravljanje geodetskim evidencijama</t>
  </si>
  <si>
    <t>A251923</t>
  </si>
  <si>
    <t>Opći prihodi i primici</t>
  </si>
  <si>
    <t>A664000</t>
  </si>
  <si>
    <t>OBVEZE PO SUDSKIM SPOROVIMA</t>
  </si>
  <si>
    <t>Plaće za prekovremeni rad</t>
  </si>
  <si>
    <t>Zdravstvene i veterinarske usluge</t>
  </si>
  <si>
    <t>07625</t>
  </si>
  <si>
    <t>Vlastiti prihodi</t>
  </si>
  <si>
    <t>Ostale pomoći</t>
  </si>
  <si>
    <t>Donacije</t>
  </si>
  <si>
    <t>ADMINISTRACIJA I UPRAVLJANJE</t>
  </si>
  <si>
    <t>A664001</t>
  </si>
  <si>
    <t>ODRŽAVANJE KATASTRA ZEMLJIŠTA I USPOSTAVA KATASTRA NEKRETNINA</t>
  </si>
  <si>
    <t>A664002</t>
  </si>
  <si>
    <t>TEMELJNE GEODETSKE OSNOVE DRŽAVNE IZMJERE</t>
  </si>
  <si>
    <t>A664003</t>
  </si>
  <si>
    <t>PROSTORNI INFORMACIJSKI SUSTAV</t>
  </si>
  <si>
    <t>A664004</t>
  </si>
  <si>
    <t>USPOSTAVA I ODRŽAVANJE GRANIČNE CRTE RH</t>
  </si>
  <si>
    <t>A664006</t>
  </si>
  <si>
    <t>REGISTAR PROSTORNIH JEDINICA RH</t>
  </si>
  <si>
    <t>A664033</t>
  </si>
  <si>
    <t>USPOSTAVA NACIONALNE INFRASTRUKTURE PROSTORNIH PODATAKA</t>
  </si>
  <si>
    <t>A664034</t>
  </si>
  <si>
    <t>VOĐENJE I ODRŽAVANJE ZAJEDNIČKOG INFORMACIJSKOG SUSTAVA ZEMLJIŠNIH KNJIGA I KATASTRA</t>
  </si>
  <si>
    <t>A664046</t>
  </si>
  <si>
    <t>EVIDENTIRANJE POSEBNOG PRAVNOG REŽIMA KAO DOPRINOS UČINKOVITIJEM UPRAVLJANJU ZAŠTIĆENIM PODRUČJIMA</t>
  </si>
  <si>
    <t>A664047</t>
  </si>
  <si>
    <t>ODRŽAVANJE JEDINSTVENE INFORMACIJSKE TOČKE I SUSTAVA KATASTRA INFRASTRUKTURE</t>
  </si>
  <si>
    <t>A664048</t>
  </si>
  <si>
    <t>LIFE CROLIS-HRVATSKI ZEMLJIŠNI INFORMACIJSKI SUSTAV LIFE19 GIC/HR/001270</t>
  </si>
  <si>
    <t>Sredstva učešća za pomoći</t>
  </si>
  <si>
    <t>K251615</t>
  </si>
  <si>
    <t>DRŽAVNA SLUŽBENA KARTOGRAFIJA</t>
  </si>
  <si>
    <t>K664013</t>
  </si>
  <si>
    <t>INFORMATIZACIJA</t>
  </si>
  <si>
    <t>K664014</t>
  </si>
  <si>
    <t>IZGRADNJA I OPREMANJE POSLOVNIH PROSTORA UPRAVE I OBJEKATA GEODETSKE INFRASTRUKTURE</t>
  </si>
  <si>
    <t>Fond solidarnosti EU</t>
  </si>
  <si>
    <t>K664040</t>
  </si>
  <si>
    <t>PROJEKT IMPLEMENTACIJE INTEGRIRANOG SUSTAVA ZEMLJIŠNE ADMINISTRACIJE (IBRD ZAJAM BR. 8086-HR)</t>
  </si>
  <si>
    <t>Namjenski primici od zaduživanja</t>
  </si>
  <si>
    <t>T664009</t>
  </si>
  <si>
    <t>KATASTAR NEKRETNINA DOLINE NERETVE</t>
  </si>
  <si>
    <t>T664010</t>
  </si>
  <si>
    <t>UREĐENJE POSJEDOVNE I VLASNIČKO PRAVNE EVIDENCIJE NA OTOCIMA</t>
  </si>
  <si>
    <t>T664042</t>
  </si>
  <si>
    <t>OP KONKURENTNOST I KOHEZIJA PRIORITET 2-UPRAVLJANJE ZEMLJIŠNIM PODACIMA</t>
  </si>
  <si>
    <t>Europski fond za regionalni razvoj (EFRR)</t>
  </si>
  <si>
    <t>T664043</t>
  </si>
  <si>
    <t>OPERATIVNI PROGRAM UČINKOVITI LJUDSKI POTENCIJAL PRIORITET 4-JAČANJE KAPACITETA SLUŽBENIKA DGU KROZ EDUKACIJU O PARCELACIJSKIM I DRUGIM GEODETSKIM ELABORATIMA, TE GEODETSKOM PROJEKTU</t>
  </si>
  <si>
    <t>Europski socijalni fond (ESF)</t>
  </si>
  <si>
    <t>T664044</t>
  </si>
  <si>
    <t>REGISTAR ZGRADA</t>
  </si>
  <si>
    <t>35</t>
  </si>
  <si>
    <t>Prostorno uređenje i unapređenje stanova</t>
  </si>
  <si>
    <t>Ostale naknade troškova zaposlenima</t>
  </si>
  <si>
    <t>Materijal i dijelovi za tekuće i investicijsko održavanje</t>
  </si>
  <si>
    <t>Prihodi iz proračuna</t>
  </si>
  <si>
    <t>Prihodi iz nadležnog proračuna za financiranje rashoda</t>
  </si>
  <si>
    <t>IZVORNI PLAN ILI REBALANS* 2023.</t>
  </si>
  <si>
    <t>Napomena : Iznosi u stupcima "OSTVARENJE/IZVRŠENJE 1.-12.2022." i "OSTVARENJE/IZVRŠENJE 1.-12. 2023." iskazuju se na dvije decimale.</t>
  </si>
  <si>
    <t xml:space="preserve">OSTVARENJE/IZVRŠENJE                                                     
1.-12.2022. </t>
  </si>
  <si>
    <t xml:space="preserve">OSTVARENJE/IZVRŠENJE 
1.-12.2023. </t>
  </si>
  <si>
    <t>Napomena:  Iznosi u stupcu "OSTVARENJE/IZVRŠENJE 1.-12.2022." preračunavaju se iz kuna u eure prema fiksnom tečaju konverzije (1 EUR=7,53450 kuna) i po pravilima za preračunavanje i zaokruživanje.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</si>
  <si>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</si>
  <si>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IZVRŠENJE FINANCIJSKOG PLANA PRORAČUNSKOG KORISNIKA DRŽAVNOG PRORAČUNA
ZA 2023. GODINU</t>
  </si>
  <si>
    <t>Primljeni zajmovi od međunarodnih organizacija</t>
  </si>
  <si>
    <t>Fond solidarnosti Europske unije-potres prosinac 2020.</t>
  </si>
  <si>
    <t>FSEU potres prosinac 2020. predfinanciran iz izvora 11</t>
  </si>
  <si>
    <t xml:space="preserve">OSTVARENJE/IZVRŠENJE 
01.2022.-12.2022. </t>
  </si>
  <si>
    <t xml:space="preserve">OSTVARENJE/IZVRŠENJE    
01.2023.-12.2023. </t>
  </si>
  <si>
    <t xml:space="preserve">OSTVARENJE/ IZVRŠENJE 
01.2022-12.2022. </t>
  </si>
  <si>
    <t xml:space="preserve">OSTVARENJE/ IZVRŠENJE 
01.2023.-12.2023. </t>
  </si>
  <si>
    <t xml:space="preserve">OSTVARENJE/ IZVRŠENJE 
01.2022.-12.2022. </t>
  </si>
  <si>
    <t xml:space="preserve"> IZVRŠENJE 
01.2023.-12.2023. </t>
  </si>
  <si>
    <t xml:space="preserve"> IZVRŠENJE 
01.2022.-12.2022. </t>
  </si>
  <si>
    <t xml:space="preserve">OSTVARENJE/IZVRŠENJE 
01.2023.-12.2023.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</si>
</sst>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9" fillId="0" borderId="0"/>
  </cellStyleXfs>
  <cellXfs count="170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6" fillId="2" borderId="3" xfId="0" applyNumberFormat="1" applyFont="1" applyFill="1" applyBorder="1" applyAlignment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3" fontId="3" fillId="2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0" fillId="0" borderId="0" xfId="0" applyBorder="1"/>
    <xf numFmtId="0" fontId="8" fillId="2" borderId="3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4" fontId="9" fillId="0" borderId="3" xfId="2" applyNumberFormat="1" applyFont="1" applyFill="1" applyBorder="1" applyAlignment="1">
      <alignment vertical="center" wrapText="1"/>
    </xf>
    <xf numFmtId="3" fontId="9" fillId="0" borderId="3" xfId="2" applyNumberFormat="1" applyFont="1" applyFill="1" applyBorder="1" applyAlignment="1">
      <alignment vertical="center" wrapText="1"/>
    </xf>
    <xf numFmtId="4" fontId="6" fillId="0" borderId="3" xfId="2" applyNumberFormat="1" applyFont="1" applyBorder="1" applyAlignment="1">
      <alignment horizontal="right" vertical="center"/>
    </xf>
    <xf numFmtId="4" fontId="9" fillId="3" borderId="3" xfId="2" applyNumberFormat="1" applyFont="1" applyFill="1" applyBorder="1" applyAlignment="1">
      <alignment vertical="center"/>
    </xf>
    <xf numFmtId="3" fontId="9" fillId="3" borderId="3" xfId="2" applyNumberFormat="1" applyFont="1" applyFill="1" applyBorder="1" applyAlignment="1">
      <alignment vertical="center"/>
    </xf>
    <xf numFmtId="4" fontId="6" fillId="3" borderId="3" xfId="2" applyNumberFormat="1" applyFont="1" applyFill="1" applyBorder="1" applyAlignment="1">
      <alignment horizontal="right" vertical="center" wrapText="1"/>
    </xf>
    <xf numFmtId="4" fontId="9" fillId="3" borderId="3" xfId="2" applyNumberFormat="1" applyFont="1" applyFill="1" applyBorder="1" applyAlignment="1">
      <alignment vertical="center" wrapText="1"/>
    </xf>
    <xf numFmtId="4" fontId="6" fillId="3" borderId="3" xfId="2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 applyProtection="1">
      <alignment vertical="center"/>
    </xf>
    <xf numFmtId="4" fontId="7" fillId="3" borderId="3" xfId="0" applyNumberFormat="1" applyFont="1" applyFill="1" applyBorder="1" applyAlignment="1" applyProtection="1">
      <alignment vertical="center"/>
    </xf>
    <xf numFmtId="4" fontId="7" fillId="0" borderId="3" xfId="0" applyNumberFormat="1" applyFont="1" applyFill="1" applyBorder="1" applyAlignment="1" applyProtection="1">
      <alignment vertical="center" wrapText="1"/>
    </xf>
    <xf numFmtId="4" fontId="7" fillId="3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 applyProtection="1">
      <alignment horizontal="right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center" vertical="center" wrapText="1"/>
    </xf>
    <xf numFmtId="4" fontId="15" fillId="2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3" fontId="6" fillId="2" borderId="3" xfId="0" applyNumberFormat="1" applyFont="1" applyFill="1" applyBorder="1" applyAlignment="1" applyProtection="1">
      <alignment horizontal="right" wrapText="1"/>
    </xf>
    <xf numFmtId="4" fontId="9" fillId="2" borderId="3" xfId="0" applyNumberFormat="1" applyFont="1" applyFill="1" applyBorder="1" applyAlignment="1" applyProtection="1">
      <alignment vertical="center" wrapText="1"/>
    </xf>
    <xf numFmtId="3" fontId="9" fillId="2" borderId="3" xfId="0" applyNumberFormat="1" applyFont="1" applyFill="1" applyBorder="1" applyAlignment="1" applyProtection="1">
      <alignment vertical="center" wrapText="1"/>
    </xf>
    <xf numFmtId="4" fontId="22" fillId="0" borderId="3" xfId="0" applyNumberFormat="1" applyFont="1" applyBorder="1"/>
    <xf numFmtId="4" fontId="23" fillId="0" borderId="3" xfId="0" applyNumberFormat="1" applyFont="1" applyBorder="1"/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 applyProtection="1">
      <alignment horizontal="center" vertical="center" wrapText="1"/>
    </xf>
    <xf numFmtId="3" fontId="15" fillId="3" borderId="3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21" fillId="0" borderId="0" xfId="0" applyNumberFormat="1" applyFont="1" applyBorder="1"/>
    <xf numFmtId="4" fontId="7" fillId="2" borderId="3" xfId="0" applyNumberFormat="1" applyFont="1" applyFill="1" applyBorder="1" applyAlignment="1" applyProtection="1">
      <alignment vertical="center" wrapText="1"/>
    </xf>
    <xf numFmtId="4" fontId="6" fillId="2" borderId="3" xfId="0" applyNumberFormat="1" applyFont="1" applyFill="1" applyBorder="1" applyAlignment="1"/>
    <xf numFmtId="4" fontId="3" fillId="2" borderId="0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vertical="center" wrapText="1"/>
    </xf>
    <xf numFmtId="2" fontId="6" fillId="3" borderId="3" xfId="0" applyNumberFormat="1" applyFont="1" applyFill="1" applyBorder="1" applyAlignment="1" applyProtection="1">
      <alignment horizontal="center" vertical="center" wrapText="1"/>
    </xf>
    <xf numFmtId="2" fontId="15" fillId="3" borderId="3" xfId="0" applyNumberFormat="1" applyFont="1" applyFill="1" applyBorder="1" applyAlignment="1" applyProtection="1">
      <alignment horizontal="center" vertical="center" wrapText="1"/>
    </xf>
    <xf numFmtId="2" fontId="22" fillId="0" borderId="3" xfId="0" applyNumberFormat="1" applyFont="1" applyBorder="1"/>
    <xf numFmtId="2" fontId="23" fillId="0" borderId="3" xfId="0" applyNumberFormat="1" applyFont="1" applyBorder="1"/>
    <xf numFmtId="2" fontId="21" fillId="0" borderId="0" xfId="0" applyNumberFormat="1" applyFont="1" applyBorder="1"/>
    <xf numFmtId="2" fontId="0" fillId="0" borderId="0" xfId="0" applyNumberFormat="1" applyBorder="1"/>
    <xf numFmtId="2" fontId="14" fillId="0" borderId="0" xfId="0" applyNumberFormat="1" applyFont="1" applyAlignment="1">
      <alignment vertical="top" wrapText="1"/>
    </xf>
    <xf numFmtId="2" fontId="0" fillId="0" borderId="0" xfId="0" applyNumberFormat="1"/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15" fillId="3" borderId="4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no 3" xfId="2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P0001PR%20Sa&#382;eta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ažetak"/>
      <sheetName val="FP0002PRPV2"/>
      <sheetName val="FP0002PRR"/>
      <sheetName val="FP0002PRB"/>
      <sheetName val="FP0005PRV2"/>
    </sheetNames>
    <sheetDataSet>
      <sheetData sheetId="0"/>
      <sheetData sheetId="1"/>
      <sheetData sheetId="2">
        <row r="5">
          <cell r="B5" t="str">
            <v>6</v>
          </cell>
          <cell r="C5" t="str">
            <v>Prihodi poslovanja</v>
          </cell>
          <cell r="D5">
            <v>1511775.34</v>
          </cell>
          <cell r="E5">
            <v>7147841</v>
          </cell>
          <cell r="F5">
            <v>7147841</v>
          </cell>
          <cell r="G5">
            <v>1777392.78</v>
          </cell>
          <cell r="H5">
            <v>117.56990162308099</v>
          </cell>
          <cell r="I5">
            <v>24.866148813327001</v>
          </cell>
        </row>
      </sheetData>
      <sheetData sheetId="3">
        <row r="3">
          <cell r="A3" t="str">
            <v>EKONOMSKA KLASIFIKACIJA</v>
          </cell>
        </row>
      </sheetData>
      <sheetData sheetId="4">
        <row r="3">
          <cell r="B3">
            <v>16063293.99</v>
          </cell>
        </row>
      </sheetData>
      <sheetData sheetId="5">
        <row r="3">
          <cell r="A3" t="str">
            <v>PRIMICI</v>
          </cell>
          <cell r="B3" t="str">
            <v/>
          </cell>
          <cell r="C3">
            <v>571657.22</v>
          </cell>
          <cell r="D3">
            <v>782674</v>
          </cell>
          <cell r="E3">
            <v>782674</v>
          </cell>
          <cell r="F3">
            <v>600000</v>
          </cell>
        </row>
        <row r="4">
          <cell r="A4" t="str">
            <v>PRIMICI</v>
          </cell>
          <cell r="B4" t="str">
            <v/>
          </cell>
          <cell r="C4">
            <v>-571657.22</v>
          </cell>
          <cell r="D4">
            <v>-782674</v>
          </cell>
          <cell r="E4">
            <v>-782674</v>
          </cell>
          <cell r="F4">
            <v>-600000</v>
          </cell>
        </row>
        <row r="5">
          <cell r="A5" t="str">
            <v>8</v>
          </cell>
          <cell r="B5" t="str">
            <v>Primici od financijske imovine i zaduživanja</v>
          </cell>
          <cell r="C5">
            <v>571657.22</v>
          </cell>
          <cell r="D5">
            <v>782674</v>
          </cell>
          <cell r="E5">
            <v>782674</v>
          </cell>
          <cell r="F5">
            <v>600000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5"/>
  <sheetViews>
    <sheetView tabSelected="1" workbookViewId="0">
      <selection activeCell="M33" sqref="M3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29" t="s">
        <v>203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33"/>
    </row>
    <row r="2" spans="2:13" ht="18" customHeight="1" x14ac:dyDescent="0.25">
      <c r="B2" s="3"/>
      <c r="C2" s="3"/>
      <c r="D2" s="3"/>
      <c r="E2" s="3"/>
      <c r="F2" s="3"/>
      <c r="G2" s="17"/>
      <c r="H2" s="3"/>
      <c r="I2" s="17"/>
      <c r="J2" s="3"/>
      <c r="K2" s="3"/>
      <c r="L2" s="17"/>
      <c r="M2" s="3"/>
    </row>
    <row r="3" spans="2:13" ht="15.75" customHeight="1" x14ac:dyDescent="0.25">
      <c r="B3" s="129" t="s">
        <v>13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32"/>
    </row>
    <row r="4" spans="2:13" ht="18" x14ac:dyDescent="0.25">
      <c r="B4" s="3"/>
      <c r="C4" s="3"/>
      <c r="D4" s="3"/>
      <c r="E4" s="3"/>
      <c r="F4" s="3"/>
      <c r="G4" s="17"/>
      <c r="H4" s="3"/>
      <c r="I4" s="17"/>
      <c r="J4" s="3"/>
      <c r="K4" s="3"/>
      <c r="L4" s="17"/>
      <c r="M4" s="4"/>
    </row>
    <row r="5" spans="2:13" ht="18" customHeight="1" x14ac:dyDescent="0.25">
      <c r="B5" s="129" t="s">
        <v>51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31"/>
    </row>
    <row r="6" spans="2:13" ht="18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31"/>
    </row>
    <row r="7" spans="2:13" ht="18" customHeight="1" x14ac:dyDescent="0.25">
      <c r="B7" s="146" t="s">
        <v>60</v>
      </c>
      <c r="C7" s="146"/>
      <c r="D7" s="146"/>
      <c r="E7" s="146"/>
      <c r="F7" s="146"/>
      <c r="G7" s="5"/>
      <c r="H7" s="6"/>
      <c r="I7" s="6"/>
      <c r="J7" s="6"/>
      <c r="K7" s="35"/>
      <c r="L7" s="35"/>
    </row>
    <row r="8" spans="2:13" ht="25.5" x14ac:dyDescent="0.25">
      <c r="B8" s="139" t="s">
        <v>8</v>
      </c>
      <c r="C8" s="139"/>
      <c r="D8" s="139"/>
      <c r="E8" s="139"/>
      <c r="F8" s="139"/>
      <c r="G8" s="34" t="s">
        <v>207</v>
      </c>
      <c r="H8" s="34" t="s">
        <v>197</v>
      </c>
      <c r="I8" s="34" t="s">
        <v>47</v>
      </c>
      <c r="J8" s="34" t="s">
        <v>208</v>
      </c>
      <c r="K8" s="34" t="s">
        <v>23</v>
      </c>
      <c r="L8" s="34" t="s">
        <v>48</v>
      </c>
    </row>
    <row r="9" spans="2:13" x14ac:dyDescent="0.25">
      <c r="B9" s="140">
        <v>1</v>
      </c>
      <c r="C9" s="140"/>
      <c r="D9" s="140"/>
      <c r="E9" s="140"/>
      <c r="F9" s="141"/>
      <c r="G9" s="39">
        <v>2</v>
      </c>
      <c r="H9" s="38">
        <v>3</v>
      </c>
      <c r="I9" s="38">
        <v>4</v>
      </c>
      <c r="J9" s="38">
        <v>5</v>
      </c>
      <c r="K9" s="38" t="s">
        <v>34</v>
      </c>
      <c r="L9" s="38" t="s">
        <v>35</v>
      </c>
    </row>
    <row r="10" spans="2:13" x14ac:dyDescent="0.25">
      <c r="B10" s="135" t="s">
        <v>25</v>
      </c>
      <c r="C10" s="136"/>
      <c r="D10" s="136"/>
      <c r="E10" s="136"/>
      <c r="F10" s="137"/>
      <c r="G10" s="81">
        <v>42874481.670000002</v>
      </c>
      <c r="H10" s="22">
        <v>76591176</v>
      </c>
      <c r="I10" s="22">
        <v>73587404</v>
      </c>
      <c r="J10" s="85">
        <v>71415650.359999999</v>
      </c>
      <c r="K10" s="85">
        <f>IFERROR(J10/G10*100,"")</f>
        <v>166.56912825134103</v>
      </c>
      <c r="L10" s="85">
        <f>IFERROR(J10/I10*100,"")</f>
        <v>97.048742689713592</v>
      </c>
    </row>
    <row r="11" spans="2:13" x14ac:dyDescent="0.25">
      <c r="B11" s="138" t="s">
        <v>24</v>
      </c>
      <c r="C11" s="137"/>
      <c r="D11" s="137"/>
      <c r="E11" s="137"/>
      <c r="F11" s="137"/>
      <c r="G11" s="81">
        <f>IFERROR(VLOOKUP("7",[1]FP0002PRPV2!$B$5:$I$6,3,FALSE),0)</f>
        <v>0</v>
      </c>
      <c r="H11" s="22">
        <f>IFERROR(VLOOKUP("7",[1]FP0002PRPV2!$B$5:$I$6,4,FALSE),0)</f>
        <v>0</v>
      </c>
      <c r="I11" s="22">
        <f>IFERROR(VLOOKUP("7",[1]FP0002PRPV2!$B$5:$I$6,5,FALSE),0)</f>
        <v>0</v>
      </c>
      <c r="J11" s="85">
        <f>IFERROR(VLOOKUP("7",[1]FP0002PRPV2!$B$5:$I$6,6,FALSE),0)</f>
        <v>0</v>
      </c>
      <c r="K11" s="85" t="str">
        <f t="shared" ref="K11:K16" si="0">IFERROR(J11/G11*100,"")</f>
        <v/>
      </c>
      <c r="L11" s="85" t="str">
        <f t="shared" ref="L11:L16" si="1">IFERROR(J11/I11*100,"")</f>
        <v/>
      </c>
    </row>
    <row r="12" spans="2:13" x14ac:dyDescent="0.25">
      <c r="B12" s="132" t="s">
        <v>0</v>
      </c>
      <c r="C12" s="133"/>
      <c r="D12" s="133"/>
      <c r="E12" s="133"/>
      <c r="F12" s="134"/>
      <c r="G12" s="82">
        <f>G10+G11</f>
        <v>42874481.670000002</v>
      </c>
      <c r="H12" s="21">
        <f>H10+H11</f>
        <v>76591176</v>
      </c>
      <c r="I12" s="21">
        <f>I10+I11</f>
        <v>73587404</v>
      </c>
      <c r="J12" s="86">
        <f>J10+J11</f>
        <v>71415650.359999999</v>
      </c>
      <c r="K12" s="86">
        <f t="shared" si="0"/>
        <v>166.56912825134103</v>
      </c>
      <c r="L12" s="86">
        <f t="shared" si="1"/>
        <v>97.048742689713592</v>
      </c>
    </row>
    <row r="13" spans="2:13" x14ac:dyDescent="0.25">
      <c r="B13" s="145" t="s">
        <v>26</v>
      </c>
      <c r="C13" s="136"/>
      <c r="D13" s="136"/>
      <c r="E13" s="136"/>
      <c r="F13" s="136"/>
      <c r="G13" s="83">
        <v>41157263.390000001</v>
      </c>
      <c r="H13" s="22">
        <v>73841881</v>
      </c>
      <c r="I13" s="22">
        <v>71661731</v>
      </c>
      <c r="J13" s="85">
        <v>69254275.819999993</v>
      </c>
      <c r="K13" s="87">
        <f t="shared" si="0"/>
        <v>168.2674456845125</v>
      </c>
      <c r="L13" s="87">
        <f t="shared" si="1"/>
        <v>96.640528847956503</v>
      </c>
    </row>
    <row r="14" spans="2:13" x14ac:dyDescent="0.25">
      <c r="B14" s="143" t="s">
        <v>27</v>
      </c>
      <c r="C14" s="137"/>
      <c r="D14" s="137"/>
      <c r="E14" s="137"/>
      <c r="F14" s="137"/>
      <c r="G14" s="81">
        <v>2943266.06</v>
      </c>
      <c r="H14" s="23">
        <v>3727929</v>
      </c>
      <c r="I14" s="23">
        <v>2904307</v>
      </c>
      <c r="J14" s="90">
        <v>2671894.35</v>
      </c>
      <c r="K14" s="87">
        <f t="shared" si="0"/>
        <v>90.779912367147674</v>
      </c>
      <c r="L14" s="87">
        <f t="shared" si="1"/>
        <v>91.997655550876686</v>
      </c>
    </row>
    <row r="15" spans="2:13" x14ac:dyDescent="0.25">
      <c r="B15" s="25" t="s">
        <v>1</v>
      </c>
      <c r="C15" s="26"/>
      <c r="D15" s="26"/>
      <c r="E15" s="26"/>
      <c r="F15" s="26"/>
      <c r="G15" s="82">
        <f>G13+G14</f>
        <v>44100529.450000003</v>
      </c>
      <c r="H15" s="21">
        <f>H13+H14</f>
        <v>77569810</v>
      </c>
      <c r="I15" s="21">
        <f>I13+I14</f>
        <v>74566038</v>
      </c>
      <c r="J15" s="86">
        <f>J13+J14</f>
        <v>71926170.169999987</v>
      </c>
      <c r="K15" s="86">
        <f t="shared" si="0"/>
        <v>163.09593346616836</v>
      </c>
      <c r="L15" s="86">
        <f t="shared" si="1"/>
        <v>96.45969143485938</v>
      </c>
    </row>
    <row r="16" spans="2:13" x14ac:dyDescent="0.25">
      <c r="B16" s="144" t="s">
        <v>2</v>
      </c>
      <c r="C16" s="133"/>
      <c r="D16" s="133"/>
      <c r="E16" s="133"/>
      <c r="F16" s="133"/>
      <c r="G16" s="84">
        <f>G12-G15</f>
        <v>-1226047.7800000012</v>
      </c>
      <c r="H16" s="24">
        <f>H12-H15</f>
        <v>-978634</v>
      </c>
      <c r="I16" s="24">
        <f>I12-I15</f>
        <v>-978634</v>
      </c>
      <c r="J16" s="88">
        <f>J12-J15</f>
        <v>-510519.80999998748</v>
      </c>
      <c r="K16" s="88">
        <f t="shared" si="0"/>
        <v>41.639471016373193</v>
      </c>
      <c r="L16" s="88">
        <f t="shared" si="1"/>
        <v>52.166571976856261</v>
      </c>
    </row>
    <row r="17" spans="1:49" ht="18" x14ac:dyDescent="0.25">
      <c r="B17" s="17"/>
      <c r="C17" s="16"/>
      <c r="D17" s="16"/>
      <c r="E17" s="16"/>
      <c r="F17" s="16"/>
      <c r="G17" s="16"/>
      <c r="H17" s="16"/>
      <c r="I17" s="16"/>
      <c r="J17" s="91"/>
      <c r="K17" s="1"/>
      <c r="L17" s="1"/>
      <c r="M17" s="1"/>
    </row>
    <row r="18" spans="1:49" ht="18" customHeight="1" x14ac:dyDescent="0.25">
      <c r="B18" s="146" t="s">
        <v>57</v>
      </c>
      <c r="C18" s="146"/>
      <c r="D18" s="146"/>
      <c r="E18" s="146"/>
      <c r="F18" s="146"/>
      <c r="G18" s="16"/>
      <c r="H18" s="7"/>
      <c r="I18" s="16"/>
      <c r="J18" s="91"/>
      <c r="K18" s="1"/>
      <c r="L18" s="1"/>
      <c r="M18" s="1"/>
    </row>
    <row r="19" spans="1:49" ht="25.5" x14ac:dyDescent="0.25">
      <c r="B19" s="139" t="s">
        <v>8</v>
      </c>
      <c r="C19" s="139"/>
      <c r="D19" s="139"/>
      <c r="E19" s="139"/>
      <c r="F19" s="139"/>
      <c r="G19" s="34" t="s">
        <v>199</v>
      </c>
      <c r="H19" s="2" t="s">
        <v>50</v>
      </c>
      <c r="I19" s="2" t="s">
        <v>47</v>
      </c>
      <c r="J19" s="92" t="s">
        <v>200</v>
      </c>
      <c r="K19" s="2" t="s">
        <v>23</v>
      </c>
      <c r="L19" s="2" t="s">
        <v>48</v>
      </c>
    </row>
    <row r="20" spans="1:49" x14ac:dyDescent="0.25">
      <c r="B20" s="147">
        <v>1</v>
      </c>
      <c r="C20" s="148"/>
      <c r="D20" s="148"/>
      <c r="E20" s="148"/>
      <c r="F20" s="148"/>
      <c r="G20" s="40">
        <v>2</v>
      </c>
      <c r="H20" s="38">
        <v>3</v>
      </c>
      <c r="I20" s="38">
        <v>4</v>
      </c>
      <c r="J20" s="93">
        <v>5</v>
      </c>
      <c r="K20" s="38" t="s">
        <v>34</v>
      </c>
      <c r="L20" s="38" t="s">
        <v>35</v>
      </c>
    </row>
    <row r="21" spans="1:49" ht="15.75" customHeight="1" x14ac:dyDescent="0.25">
      <c r="B21" s="135" t="s">
        <v>28</v>
      </c>
      <c r="C21" s="149"/>
      <c r="D21" s="149"/>
      <c r="E21" s="149"/>
      <c r="F21" s="149"/>
      <c r="G21" s="63">
        <v>1466337.35</v>
      </c>
      <c r="H21" s="64">
        <v>732674</v>
      </c>
      <c r="I21" s="64">
        <v>732674</v>
      </c>
      <c r="J21" s="63">
        <v>600000</v>
      </c>
      <c r="K21" s="65">
        <f t="shared" ref="K21:K26" si="2">IFERROR(J21/G21*100,"")</f>
        <v>40.918278457545938</v>
      </c>
      <c r="L21" s="65">
        <f t="shared" ref="L21:L26" si="3">IFERROR(J21/I21*100,"")</f>
        <v>81.89181000008189</v>
      </c>
    </row>
    <row r="22" spans="1:49" x14ac:dyDescent="0.25">
      <c r="B22" s="135" t="s">
        <v>29</v>
      </c>
      <c r="C22" s="136"/>
      <c r="D22" s="136"/>
      <c r="E22" s="136"/>
      <c r="F22" s="136"/>
      <c r="G22" s="63">
        <f>IFERROR(VLOOKUP("5",[1]FP0005PRV2!$A$3:$F$8,3,FALSE),0)</f>
        <v>0</v>
      </c>
      <c r="H22" s="64">
        <f>IFERROR(VLOOKUP("5",[1]FP0005PRV2!$A$3:$F$8,4,FALSE),0)</f>
        <v>0</v>
      </c>
      <c r="I22" s="64">
        <f>IFERROR(VLOOKUP("5",[1]FP0005PRV2!$A$3:$F$8,5,FALSE),0)</f>
        <v>0</v>
      </c>
      <c r="J22" s="63">
        <f>IFERROR(VLOOKUP("5",[1]FP0005PRV2!$A$3:$F$8,6,FALSE),0)</f>
        <v>0</v>
      </c>
      <c r="K22" s="65" t="str">
        <f t="shared" si="2"/>
        <v/>
      </c>
      <c r="L22" s="65" t="str">
        <f t="shared" si="3"/>
        <v/>
      </c>
    </row>
    <row r="23" spans="1:49" ht="15" customHeight="1" x14ac:dyDescent="0.25">
      <c r="B23" s="150" t="s">
        <v>49</v>
      </c>
      <c r="C23" s="151"/>
      <c r="D23" s="151"/>
      <c r="E23" s="151"/>
      <c r="F23" s="152"/>
      <c r="G23" s="66">
        <f>G21-G22</f>
        <v>1466337.35</v>
      </c>
      <c r="H23" s="67">
        <f>H21-H22</f>
        <v>732674</v>
      </c>
      <c r="I23" s="67">
        <f>I21-I22</f>
        <v>732674</v>
      </c>
      <c r="J23" s="66">
        <f>J21-J22</f>
        <v>600000</v>
      </c>
      <c r="K23" s="68">
        <f t="shared" si="2"/>
        <v>40.918278457545938</v>
      </c>
      <c r="L23" s="68">
        <f t="shared" si="3"/>
        <v>81.89181000008189</v>
      </c>
    </row>
    <row r="24" spans="1:49" s="44" customFormat="1" ht="15" customHeight="1" x14ac:dyDescent="0.25">
      <c r="A24"/>
      <c r="B24" s="135" t="s">
        <v>17</v>
      </c>
      <c r="C24" s="136"/>
      <c r="D24" s="136"/>
      <c r="E24" s="136"/>
      <c r="F24" s="136"/>
      <c r="G24" s="63">
        <v>572084.51</v>
      </c>
      <c r="H24" s="64">
        <v>812372</v>
      </c>
      <c r="I24" s="64">
        <v>812372</v>
      </c>
      <c r="J24" s="63">
        <v>812374.08</v>
      </c>
      <c r="K24" s="65">
        <f t="shared" si="2"/>
        <v>142.00246044067859</v>
      </c>
      <c r="L24" s="65">
        <f t="shared" si="3"/>
        <v>100.0002560403362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4" customFormat="1" ht="15" customHeight="1" x14ac:dyDescent="0.25">
      <c r="A25"/>
      <c r="B25" s="135" t="s">
        <v>56</v>
      </c>
      <c r="C25" s="136"/>
      <c r="D25" s="136"/>
      <c r="E25" s="136"/>
      <c r="F25" s="136"/>
      <c r="G25" s="63">
        <v>-812374.08</v>
      </c>
      <c r="H25" s="64">
        <v>-566412</v>
      </c>
      <c r="I25" s="64">
        <v>-566412</v>
      </c>
      <c r="J25" s="63">
        <v>-901854.27</v>
      </c>
      <c r="K25" s="65">
        <f t="shared" si="2"/>
        <v>111.01465349559159</v>
      </c>
      <c r="L25" s="65">
        <f t="shared" si="3"/>
        <v>159.22230990868837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4" customFormat="1" x14ac:dyDescent="0.25">
      <c r="A26" s="53"/>
      <c r="B26" s="150" t="s">
        <v>58</v>
      </c>
      <c r="C26" s="151"/>
      <c r="D26" s="151"/>
      <c r="E26" s="151"/>
      <c r="F26" s="152"/>
      <c r="G26" s="66">
        <f>+G23+G24+G25</f>
        <v>1226047.7800000003</v>
      </c>
      <c r="H26" s="66">
        <f>+H23+H24+H25</f>
        <v>978634</v>
      </c>
      <c r="I26" s="66">
        <f>+I23+I24+I25</f>
        <v>978634</v>
      </c>
      <c r="J26" s="66">
        <f>+J23+J24+J25</f>
        <v>510519.81000000006</v>
      </c>
      <c r="K26" s="68">
        <f t="shared" si="2"/>
        <v>41.639471016374252</v>
      </c>
      <c r="L26" s="68">
        <f t="shared" si="3"/>
        <v>52.166571976857547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</row>
    <row r="27" spans="1:49" x14ac:dyDescent="0.25">
      <c r="B27" s="142" t="s">
        <v>59</v>
      </c>
      <c r="C27" s="142"/>
      <c r="D27" s="142"/>
      <c r="E27" s="142"/>
      <c r="F27" s="142"/>
      <c r="G27" s="69">
        <f>+G16+G26</f>
        <v>0</v>
      </c>
      <c r="H27" s="69">
        <f>H16+H26</f>
        <v>0</v>
      </c>
      <c r="I27" s="69">
        <f>+I16+I26</f>
        <v>0</v>
      </c>
      <c r="J27" s="69">
        <f>+J16+J26</f>
        <v>1.257285475730896E-8</v>
      </c>
      <c r="K27" s="70"/>
      <c r="L27" s="70"/>
    </row>
    <row r="29" spans="1:49" x14ac:dyDescent="0.25"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41"/>
    </row>
    <row r="30" spans="1:49" x14ac:dyDescent="0.25">
      <c r="B30" s="130" t="s">
        <v>201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</row>
    <row r="31" spans="1:49" ht="15" customHeight="1" x14ac:dyDescent="0.25">
      <c r="B31" s="130" t="s">
        <v>198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</row>
    <row r="32" spans="1:49" ht="15" customHeight="1" x14ac:dyDescent="0.25">
      <c r="B32" s="130" t="s">
        <v>54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</row>
    <row r="33" spans="2:12" ht="36.75" customHeight="1" x14ac:dyDescent="0.25"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2:12" ht="15" customHeight="1" x14ac:dyDescent="0.25">
      <c r="B34" s="131" t="s">
        <v>202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2:12" x14ac:dyDescent="0.2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2"/>
  <sheetViews>
    <sheetView topLeftCell="B13" zoomScale="115" zoomScaleNormal="115" workbookViewId="0">
      <selection activeCell="J32" sqref="J3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style="125" customWidth="1"/>
    <col min="15" max="15" width="11" bestFit="1" customWidth="1"/>
  </cols>
  <sheetData>
    <row r="1" spans="2:12" ht="18" x14ac:dyDescent="0.25">
      <c r="B1" s="3"/>
      <c r="C1" s="3"/>
      <c r="D1" s="3"/>
      <c r="E1" s="17"/>
      <c r="F1" s="3"/>
      <c r="G1" s="3"/>
      <c r="H1" s="3"/>
      <c r="I1" s="3"/>
      <c r="J1" s="3"/>
      <c r="K1" s="116"/>
      <c r="L1" s="116"/>
    </row>
    <row r="2" spans="2:12" ht="15.75" customHeight="1" x14ac:dyDescent="0.25">
      <c r="B2" s="129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8" x14ac:dyDescent="0.25">
      <c r="B3" s="3"/>
      <c r="C3" s="3"/>
      <c r="D3" s="3"/>
      <c r="E3" s="17"/>
      <c r="F3" s="3"/>
      <c r="G3" s="3"/>
      <c r="H3" s="3"/>
      <c r="I3" s="3"/>
      <c r="J3" s="4"/>
      <c r="K3" s="117"/>
      <c r="L3" s="117"/>
    </row>
    <row r="4" spans="2:12" ht="15.75" customHeight="1" x14ac:dyDescent="0.25">
      <c r="B4" s="129" t="s">
        <v>53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2:12" ht="18" x14ac:dyDescent="0.25">
      <c r="B5" s="3"/>
      <c r="C5" s="3"/>
      <c r="D5" s="3"/>
      <c r="E5" s="17"/>
      <c r="F5" s="3"/>
      <c r="G5" s="3"/>
      <c r="H5" s="3"/>
      <c r="I5" s="3"/>
      <c r="J5" s="4"/>
      <c r="K5" s="117"/>
      <c r="L5" s="117"/>
    </row>
    <row r="6" spans="2:12" ht="15.75" customHeight="1" x14ac:dyDescent="0.25">
      <c r="B6" s="129" t="s">
        <v>36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2:12" ht="18" x14ac:dyDescent="0.25">
      <c r="B7" s="3"/>
      <c r="C7" s="3"/>
      <c r="D7" s="3"/>
      <c r="E7" s="17"/>
      <c r="F7" s="3"/>
      <c r="G7" s="3"/>
      <c r="H7" s="3"/>
      <c r="I7" s="3"/>
      <c r="J7" s="4"/>
      <c r="K7" s="117"/>
      <c r="L7" s="117"/>
    </row>
    <row r="8" spans="2:12" ht="45" customHeight="1" x14ac:dyDescent="0.25">
      <c r="B8" s="156" t="s">
        <v>8</v>
      </c>
      <c r="C8" s="157"/>
      <c r="D8" s="157"/>
      <c r="E8" s="157"/>
      <c r="F8" s="158"/>
      <c r="G8" s="43" t="s">
        <v>209</v>
      </c>
      <c r="H8" s="43" t="s">
        <v>50</v>
      </c>
      <c r="I8" s="43" t="s">
        <v>47</v>
      </c>
      <c r="J8" s="43" t="s">
        <v>210</v>
      </c>
      <c r="K8" s="118" t="s">
        <v>23</v>
      </c>
      <c r="L8" s="118" t="s">
        <v>48</v>
      </c>
    </row>
    <row r="9" spans="2:12" x14ac:dyDescent="0.25">
      <c r="B9" s="153">
        <v>1</v>
      </c>
      <c r="C9" s="154"/>
      <c r="D9" s="154"/>
      <c r="E9" s="154"/>
      <c r="F9" s="155"/>
      <c r="G9" s="45">
        <v>2</v>
      </c>
      <c r="H9" s="45">
        <v>3</v>
      </c>
      <c r="I9" s="45">
        <v>4</v>
      </c>
      <c r="J9" s="45">
        <v>5</v>
      </c>
      <c r="K9" s="119" t="s">
        <v>34</v>
      </c>
      <c r="L9" s="119" t="s">
        <v>35</v>
      </c>
    </row>
    <row r="10" spans="2:12" x14ac:dyDescent="0.25">
      <c r="B10" s="10"/>
      <c r="C10" s="10"/>
      <c r="D10" s="10"/>
      <c r="E10" s="10"/>
      <c r="F10" s="10" t="s">
        <v>46</v>
      </c>
      <c r="G10" s="80">
        <f>G11</f>
        <v>5321057.4099999992</v>
      </c>
      <c r="H10" s="62">
        <f>H11</f>
        <v>7336554</v>
      </c>
      <c r="I10" s="62">
        <f>I11</f>
        <v>7336554</v>
      </c>
      <c r="J10" s="98">
        <f>J11</f>
        <v>7050922.870000001</v>
      </c>
      <c r="K10" s="120">
        <f t="shared" ref="K10:K22" si="0">J10/G10*100</f>
        <v>132.5098063544479</v>
      </c>
      <c r="L10" s="120">
        <f t="shared" ref="L10:L12" si="1">J10/I10*100</f>
        <v>96.106739894506347</v>
      </c>
    </row>
    <row r="11" spans="2:12" ht="18" customHeight="1" x14ac:dyDescent="0.25">
      <c r="B11" s="10">
        <v>6</v>
      </c>
      <c r="C11" s="10"/>
      <c r="D11" s="10"/>
      <c r="E11" s="10"/>
      <c r="F11" s="10" t="s">
        <v>3</v>
      </c>
      <c r="G11" s="110">
        <f>G12+G20</f>
        <v>5321057.4099999992</v>
      </c>
      <c r="H11" s="42">
        <f>H12+H20</f>
        <v>7336554</v>
      </c>
      <c r="I11" s="62">
        <f>I12+I20</f>
        <v>7336554</v>
      </c>
      <c r="J11" s="110">
        <f>J12+J20</f>
        <v>7050922.870000001</v>
      </c>
      <c r="K11" s="120">
        <f t="shared" si="0"/>
        <v>132.5098063544479</v>
      </c>
      <c r="L11" s="120">
        <f t="shared" si="1"/>
        <v>96.106739894506347</v>
      </c>
    </row>
    <row r="12" spans="2:12" ht="25.5" x14ac:dyDescent="0.25">
      <c r="B12" s="10"/>
      <c r="C12" s="15">
        <v>63</v>
      </c>
      <c r="D12" s="15"/>
      <c r="E12" s="15"/>
      <c r="F12" s="15" t="s">
        <v>16</v>
      </c>
      <c r="G12" s="79">
        <f>G13+G16+G18</f>
        <v>5320061.9899999993</v>
      </c>
      <c r="H12" s="8">
        <v>7285018</v>
      </c>
      <c r="I12" s="8">
        <v>7285018</v>
      </c>
      <c r="J12" s="99">
        <f>J13+J16+J18</f>
        <v>7050922.870000001</v>
      </c>
      <c r="K12" s="121">
        <f t="shared" si="0"/>
        <v>132.53459984589392</v>
      </c>
      <c r="L12" s="121">
        <f t="shared" si="1"/>
        <v>96.786622490157214</v>
      </c>
    </row>
    <row r="13" spans="2:12" ht="25.5" x14ac:dyDescent="0.25">
      <c r="B13" s="11"/>
      <c r="C13" s="11"/>
      <c r="D13" s="11">
        <v>632</v>
      </c>
      <c r="E13" s="11"/>
      <c r="F13" s="30" t="s">
        <v>116</v>
      </c>
      <c r="G13" s="79">
        <f>G14+G15</f>
        <v>4724181.84</v>
      </c>
      <c r="H13" s="8"/>
      <c r="I13" s="8"/>
      <c r="J13" s="99">
        <f>J14+J15</f>
        <v>6713867.7300000004</v>
      </c>
      <c r="K13" s="121">
        <f t="shared" si="0"/>
        <v>142.1170470864009</v>
      </c>
      <c r="L13" s="121"/>
    </row>
    <row r="14" spans="2:12" ht="25.5" customHeight="1" x14ac:dyDescent="0.25">
      <c r="B14" s="11"/>
      <c r="C14" s="11"/>
      <c r="D14" s="11"/>
      <c r="E14" s="11">
        <v>6323</v>
      </c>
      <c r="F14" s="11" t="s">
        <v>117</v>
      </c>
      <c r="G14" s="79">
        <v>3754294.48</v>
      </c>
      <c r="H14" s="8"/>
      <c r="I14" s="8"/>
      <c r="J14" s="99">
        <v>4537125.25</v>
      </c>
      <c r="K14" s="121">
        <f t="shared" si="0"/>
        <v>120.85160804967011</v>
      </c>
      <c r="L14" s="121"/>
    </row>
    <row r="15" spans="2:12" ht="25.5" customHeight="1" x14ac:dyDescent="0.25">
      <c r="B15" s="11"/>
      <c r="C15" s="11"/>
      <c r="D15" s="12"/>
      <c r="E15" s="11">
        <v>6324</v>
      </c>
      <c r="F15" s="11" t="s">
        <v>118</v>
      </c>
      <c r="G15" s="79">
        <v>969887.36</v>
      </c>
      <c r="H15" s="8"/>
      <c r="I15" s="8"/>
      <c r="J15" s="99">
        <v>2176742.48</v>
      </c>
      <c r="K15" s="121">
        <f t="shared" si="0"/>
        <v>224.43250317232716</v>
      </c>
      <c r="L15" s="121"/>
    </row>
    <row r="16" spans="2:12" ht="25.5" x14ac:dyDescent="0.25">
      <c r="B16" s="11"/>
      <c r="C16" s="11"/>
      <c r="D16" s="11">
        <v>634</v>
      </c>
      <c r="E16" s="11"/>
      <c r="F16" s="30" t="s">
        <v>119</v>
      </c>
      <c r="G16" s="79">
        <f>G17</f>
        <v>391366.8</v>
      </c>
      <c r="H16" s="8"/>
      <c r="I16" s="8"/>
      <c r="J16" s="99">
        <f>J17</f>
        <v>171392.03</v>
      </c>
      <c r="K16" s="121">
        <f t="shared" si="0"/>
        <v>43.793196050354808</v>
      </c>
      <c r="L16" s="121"/>
    </row>
    <row r="17" spans="2:12" ht="25.5" x14ac:dyDescent="0.25">
      <c r="B17" s="11"/>
      <c r="C17" s="11"/>
      <c r="D17" s="11"/>
      <c r="E17" s="11">
        <v>6341</v>
      </c>
      <c r="F17" s="30" t="s">
        <v>120</v>
      </c>
      <c r="G17" s="79">
        <v>391366.8</v>
      </c>
      <c r="H17" s="8"/>
      <c r="I17" s="8"/>
      <c r="J17" s="99">
        <v>171392.03</v>
      </c>
      <c r="K17" s="121">
        <f t="shared" si="0"/>
        <v>43.793196050354808</v>
      </c>
      <c r="L17" s="121"/>
    </row>
    <row r="18" spans="2:12" ht="25.5" x14ac:dyDescent="0.25">
      <c r="B18" s="11"/>
      <c r="C18" s="11"/>
      <c r="D18" s="11">
        <v>636</v>
      </c>
      <c r="E18" s="11"/>
      <c r="F18" s="15" t="s">
        <v>121</v>
      </c>
      <c r="G18" s="79">
        <f>G19</f>
        <v>204513.35</v>
      </c>
      <c r="H18" s="8"/>
      <c r="I18" s="8"/>
      <c r="J18" s="99">
        <f>J19</f>
        <v>165663.10999999999</v>
      </c>
      <c r="K18" s="121">
        <f t="shared" si="0"/>
        <v>81.00356773775404</v>
      </c>
      <c r="L18" s="121"/>
    </row>
    <row r="19" spans="2:12" ht="25.5" x14ac:dyDescent="0.25">
      <c r="B19" s="11"/>
      <c r="C19" s="20"/>
      <c r="D19" s="11"/>
      <c r="E19" s="11">
        <v>6361</v>
      </c>
      <c r="F19" s="15" t="s">
        <v>122</v>
      </c>
      <c r="G19" s="79">
        <v>204513.35</v>
      </c>
      <c r="H19" s="8"/>
      <c r="I19" s="8"/>
      <c r="J19" s="99">
        <v>165663.10999999999</v>
      </c>
      <c r="K19" s="121">
        <f t="shared" si="0"/>
        <v>81.00356773775404</v>
      </c>
      <c r="L19" s="121"/>
    </row>
    <row r="20" spans="2:12" ht="25.5" x14ac:dyDescent="0.25">
      <c r="B20" s="11"/>
      <c r="C20" s="11">
        <v>66</v>
      </c>
      <c r="D20" s="11"/>
      <c r="E20" s="11"/>
      <c r="F20" s="15" t="s">
        <v>123</v>
      </c>
      <c r="G20" s="79">
        <f>G21</f>
        <v>995.42</v>
      </c>
      <c r="H20" s="8">
        <v>51536</v>
      </c>
      <c r="I20" s="8">
        <v>51536</v>
      </c>
      <c r="J20" s="99">
        <f>J21</f>
        <v>0</v>
      </c>
      <c r="K20" s="121">
        <f t="shared" si="0"/>
        <v>0</v>
      </c>
      <c r="L20" s="121">
        <f t="shared" ref="L20" si="2">J20/I20*100</f>
        <v>0</v>
      </c>
    </row>
    <row r="21" spans="2:12" ht="25.5" x14ac:dyDescent="0.25">
      <c r="B21" s="11"/>
      <c r="C21" s="11"/>
      <c r="D21" s="11">
        <v>663</v>
      </c>
      <c r="E21" s="11"/>
      <c r="F21" s="15" t="s">
        <v>124</v>
      </c>
      <c r="G21" s="79">
        <f>G22</f>
        <v>995.42</v>
      </c>
      <c r="H21" s="8"/>
      <c r="I21" s="8"/>
      <c r="J21" s="99">
        <f>J22</f>
        <v>0</v>
      </c>
      <c r="K21" s="121">
        <f t="shared" si="0"/>
        <v>0</v>
      </c>
      <c r="L21" s="121"/>
    </row>
    <row r="22" spans="2:12" ht="25.5" customHeight="1" x14ac:dyDescent="0.25">
      <c r="B22" s="20"/>
      <c r="C22" s="11"/>
      <c r="D22" s="11"/>
      <c r="E22" s="11">
        <v>6631</v>
      </c>
      <c r="F22" s="15" t="s">
        <v>125</v>
      </c>
      <c r="G22" s="79">
        <v>995.42</v>
      </c>
      <c r="H22" s="112"/>
      <c r="I22" s="112"/>
      <c r="J22" s="109"/>
      <c r="K22" s="121">
        <f t="shared" si="0"/>
        <v>0</v>
      </c>
      <c r="L22" s="121"/>
    </row>
    <row r="23" spans="2:12" ht="15" customHeight="1" x14ac:dyDescent="0.25">
      <c r="B23" s="10"/>
      <c r="C23" s="10"/>
      <c r="D23" s="10"/>
      <c r="E23" s="10"/>
      <c r="F23" s="10" t="s">
        <v>46</v>
      </c>
      <c r="G23" s="80">
        <f t="shared" ref="G23:J25" si="3">G24</f>
        <v>37553424.259999998</v>
      </c>
      <c r="H23" s="62">
        <f t="shared" si="3"/>
        <v>69254622</v>
      </c>
      <c r="I23" s="62">
        <f t="shared" si="3"/>
        <v>66367570</v>
      </c>
      <c r="J23" s="98">
        <f t="shared" si="3"/>
        <v>64364727.490000002</v>
      </c>
      <c r="K23" s="120">
        <f t="shared" ref="K23:K24" si="4">J23/G23*100</f>
        <v>171.39509580903396</v>
      </c>
      <c r="L23" s="120">
        <f t="shared" ref="L23:L24" si="5">J23/I23*100</f>
        <v>96.982197012788035</v>
      </c>
    </row>
    <row r="24" spans="2:12" ht="18.75" customHeight="1" x14ac:dyDescent="0.25">
      <c r="B24" s="10">
        <v>6</v>
      </c>
      <c r="C24" s="10"/>
      <c r="D24" s="10"/>
      <c r="E24" s="10"/>
      <c r="F24" s="10" t="s">
        <v>3</v>
      </c>
      <c r="G24" s="110">
        <f t="shared" si="3"/>
        <v>37553424.259999998</v>
      </c>
      <c r="H24" s="42">
        <f t="shared" si="3"/>
        <v>69254622</v>
      </c>
      <c r="I24" s="62">
        <f t="shared" si="3"/>
        <v>66367570</v>
      </c>
      <c r="J24" s="110">
        <f t="shared" si="3"/>
        <v>64364727.490000002</v>
      </c>
      <c r="K24" s="120">
        <f t="shared" si="4"/>
        <v>171.39509580903396</v>
      </c>
      <c r="L24" s="120">
        <f t="shared" si="5"/>
        <v>96.982197012788035</v>
      </c>
    </row>
    <row r="25" spans="2:12" ht="25.5" customHeight="1" x14ac:dyDescent="0.25">
      <c r="B25" s="11"/>
      <c r="C25" s="11">
        <v>67</v>
      </c>
      <c r="D25" s="11"/>
      <c r="E25" s="11"/>
      <c r="F25" s="15" t="s">
        <v>195</v>
      </c>
      <c r="G25" s="79">
        <f t="shared" si="3"/>
        <v>37553424.259999998</v>
      </c>
      <c r="H25" s="8">
        <f t="shared" si="3"/>
        <v>69254622</v>
      </c>
      <c r="I25" s="8">
        <f t="shared" si="3"/>
        <v>66367570</v>
      </c>
      <c r="J25" s="99">
        <f t="shared" si="3"/>
        <v>64364727.490000002</v>
      </c>
      <c r="K25" s="121">
        <f>J25/G25*100</f>
        <v>171.39509580903396</v>
      </c>
      <c r="L25" s="121">
        <f>J25/I25*100</f>
        <v>96.982197012788035</v>
      </c>
    </row>
    <row r="26" spans="2:12" ht="26.25" customHeight="1" x14ac:dyDescent="0.25">
      <c r="B26" s="11"/>
      <c r="C26" s="11"/>
      <c r="D26" s="11">
        <v>671</v>
      </c>
      <c r="E26" s="11"/>
      <c r="F26" s="15" t="s">
        <v>195</v>
      </c>
      <c r="G26" s="79">
        <f>G27+G28</f>
        <v>37553424.259999998</v>
      </c>
      <c r="H26" s="8">
        <v>69254622</v>
      </c>
      <c r="I26" s="8">
        <v>66367570</v>
      </c>
      <c r="J26" s="99">
        <f>J27+J28</f>
        <v>64364727.490000002</v>
      </c>
      <c r="K26" s="121">
        <f t="shared" ref="K26:K28" si="6">J26/G26*100</f>
        <v>171.39509580903396</v>
      </c>
      <c r="L26" s="121">
        <f>J26/I26*100</f>
        <v>96.982197012788035</v>
      </c>
    </row>
    <row r="27" spans="2:12" ht="25.5" x14ac:dyDescent="0.25">
      <c r="B27" s="11"/>
      <c r="C27" s="11"/>
      <c r="D27" s="11"/>
      <c r="E27" s="11">
        <v>6711</v>
      </c>
      <c r="F27" s="15" t="s">
        <v>196</v>
      </c>
      <c r="G27" s="79">
        <v>35734450.479999997</v>
      </c>
      <c r="H27" s="8"/>
      <c r="I27" s="8"/>
      <c r="J27" s="99">
        <v>62261986.060000002</v>
      </c>
      <c r="K27" s="121">
        <f t="shared" si="6"/>
        <v>174.23518544057939</v>
      </c>
      <c r="L27" s="121"/>
    </row>
    <row r="28" spans="2:12" ht="25.5" x14ac:dyDescent="0.25">
      <c r="B28" s="11"/>
      <c r="C28" s="11"/>
      <c r="D28" s="11"/>
      <c r="E28" s="11">
        <v>6712</v>
      </c>
      <c r="F28" s="15" t="s">
        <v>196</v>
      </c>
      <c r="G28" s="79">
        <v>1818973.78</v>
      </c>
      <c r="H28" s="8"/>
      <c r="I28" s="8"/>
      <c r="J28" s="99">
        <v>2102741.4300000002</v>
      </c>
      <c r="K28" s="121">
        <f t="shared" si="6"/>
        <v>115.6004255322471</v>
      </c>
      <c r="L28" s="121"/>
    </row>
    <row r="29" spans="2:12" x14ac:dyDescent="0.25">
      <c r="B29" s="56"/>
      <c r="C29" s="56"/>
      <c r="D29" s="56"/>
      <c r="E29" s="56"/>
      <c r="F29" s="55"/>
      <c r="G29" s="111"/>
      <c r="H29" s="111"/>
      <c r="I29" s="111"/>
      <c r="J29" s="108"/>
      <c r="K29" s="122"/>
      <c r="L29" s="122"/>
    </row>
    <row r="30" spans="2:12" ht="18" x14ac:dyDescent="0.25">
      <c r="B30" s="17"/>
      <c r="C30" s="17"/>
      <c r="D30" s="17"/>
      <c r="E30" s="17"/>
      <c r="F30" s="17"/>
      <c r="G30" s="100"/>
      <c r="H30" s="17"/>
      <c r="I30" s="17"/>
      <c r="J30" s="4"/>
      <c r="K30" s="117"/>
      <c r="L30" s="117"/>
    </row>
    <row r="31" spans="2:12" ht="25.5" customHeight="1" x14ac:dyDescent="0.25">
      <c r="B31" s="156" t="s">
        <v>8</v>
      </c>
      <c r="C31" s="157"/>
      <c r="D31" s="157"/>
      <c r="E31" s="157"/>
      <c r="F31" s="158"/>
      <c r="G31" s="101" t="s">
        <v>211</v>
      </c>
      <c r="H31" s="43" t="s">
        <v>50</v>
      </c>
      <c r="I31" s="43" t="s">
        <v>47</v>
      </c>
      <c r="J31" s="43" t="s">
        <v>210</v>
      </c>
      <c r="K31" s="118" t="s">
        <v>23</v>
      </c>
      <c r="L31" s="118" t="s">
        <v>48</v>
      </c>
    </row>
    <row r="32" spans="2:12" x14ac:dyDescent="0.25">
      <c r="B32" s="153">
        <v>1</v>
      </c>
      <c r="C32" s="154"/>
      <c r="D32" s="154"/>
      <c r="E32" s="154"/>
      <c r="F32" s="155"/>
      <c r="G32" s="102">
        <v>2</v>
      </c>
      <c r="H32" s="45">
        <v>3</v>
      </c>
      <c r="I32" s="45">
        <v>4</v>
      </c>
      <c r="J32" s="45">
        <v>5</v>
      </c>
      <c r="K32" s="119" t="s">
        <v>34</v>
      </c>
      <c r="L32" s="119" t="s">
        <v>35</v>
      </c>
    </row>
    <row r="33" spans="2:12" x14ac:dyDescent="0.25">
      <c r="B33" s="10"/>
      <c r="C33" s="10"/>
      <c r="D33" s="10"/>
      <c r="E33" s="10"/>
      <c r="F33" s="10" t="s">
        <v>45</v>
      </c>
      <c r="G33" s="80">
        <f>G34+G84</f>
        <v>44100529.450000003</v>
      </c>
      <c r="H33" s="62">
        <f>H34+H84</f>
        <v>77569810</v>
      </c>
      <c r="I33" s="62">
        <f>I34+I84</f>
        <v>74566038</v>
      </c>
      <c r="J33" s="80">
        <f>J34+J84</f>
        <v>71926170.170000002</v>
      </c>
      <c r="K33" s="120">
        <f t="shared" ref="K33:K34" si="7">J33/G33*100</f>
        <v>163.09593346616839</v>
      </c>
      <c r="L33" s="120">
        <f t="shared" ref="L33:L34" si="8">J33/I33*100</f>
        <v>96.459691434859394</v>
      </c>
    </row>
    <row r="34" spans="2:12" x14ac:dyDescent="0.25">
      <c r="B34" s="10">
        <v>3</v>
      </c>
      <c r="C34" s="10"/>
      <c r="D34" s="10"/>
      <c r="E34" s="10"/>
      <c r="F34" s="10" t="s">
        <v>4</v>
      </c>
      <c r="G34" s="80">
        <f>G35+G43+G73+G77</f>
        <v>41157263.390000001</v>
      </c>
      <c r="H34" s="62">
        <f>H35+H43+H73+H77</f>
        <v>73841881</v>
      </c>
      <c r="I34" s="62">
        <f>I35+I43+I73+I77</f>
        <v>71661731</v>
      </c>
      <c r="J34" s="98">
        <f>J35+J43+J73+J77</f>
        <v>69254275.820000008</v>
      </c>
      <c r="K34" s="120">
        <f t="shared" si="7"/>
        <v>168.26744568451252</v>
      </c>
      <c r="L34" s="120">
        <f t="shared" si="8"/>
        <v>96.640528847956531</v>
      </c>
    </row>
    <row r="35" spans="2:12" ht="36.75" customHeight="1" x14ac:dyDescent="0.25">
      <c r="B35" s="10"/>
      <c r="C35" s="15">
        <v>31</v>
      </c>
      <c r="D35" s="15"/>
      <c r="E35" s="15"/>
      <c r="F35" s="15" t="s">
        <v>5</v>
      </c>
      <c r="G35" s="79">
        <f>G36+G39+G41</f>
        <v>18189800.539999999</v>
      </c>
      <c r="H35" s="8">
        <v>22031110</v>
      </c>
      <c r="I35" s="8">
        <v>21049649</v>
      </c>
      <c r="J35" s="99">
        <f>J36+J39+J41</f>
        <v>20742320.239999998</v>
      </c>
      <c r="K35" s="121">
        <f t="shared" ref="K35:K40" si="9">J35/G35*100</f>
        <v>114.0326975789917</v>
      </c>
      <c r="L35" s="121">
        <f>J35/I35*100</f>
        <v>98.539981545535511</v>
      </c>
    </row>
    <row r="36" spans="2:12" x14ac:dyDescent="0.25">
      <c r="B36" s="11"/>
      <c r="C36" s="11"/>
      <c r="D36" s="11">
        <v>311</v>
      </c>
      <c r="E36" s="11"/>
      <c r="F36" s="11" t="s">
        <v>30</v>
      </c>
      <c r="G36" s="79">
        <f>G37+G38</f>
        <v>14899614.479999999</v>
      </c>
      <c r="H36" s="8">
        <f>H37+H38</f>
        <v>0</v>
      </c>
      <c r="I36" s="8">
        <f>I37+I38</f>
        <v>0</v>
      </c>
      <c r="J36" s="79">
        <f>J37+J38</f>
        <v>16975290.91</v>
      </c>
      <c r="K36" s="121">
        <f t="shared" si="9"/>
        <v>113.93107474549906</v>
      </c>
      <c r="L36" s="121"/>
    </row>
    <row r="37" spans="2:12" x14ac:dyDescent="0.25">
      <c r="B37" s="11"/>
      <c r="C37" s="11"/>
      <c r="D37" s="11"/>
      <c r="E37" s="11">
        <v>3111</v>
      </c>
      <c r="F37" s="11" t="s">
        <v>31</v>
      </c>
      <c r="G37" s="79">
        <v>14715869.439999999</v>
      </c>
      <c r="H37" s="8"/>
      <c r="I37" s="8"/>
      <c r="J37" s="99">
        <v>16751140.539999999</v>
      </c>
      <c r="K37" s="121">
        <f t="shared" si="9"/>
        <v>113.83045091761836</v>
      </c>
      <c r="L37" s="121"/>
    </row>
    <row r="38" spans="2:12" x14ac:dyDescent="0.25">
      <c r="B38" s="11"/>
      <c r="C38" s="11"/>
      <c r="D38" s="11"/>
      <c r="E38" s="11">
        <v>3113</v>
      </c>
      <c r="F38" s="11" t="s">
        <v>141</v>
      </c>
      <c r="G38" s="79">
        <v>183745.04</v>
      </c>
      <c r="H38" s="8"/>
      <c r="I38" s="8"/>
      <c r="J38" s="99">
        <v>224150.37</v>
      </c>
      <c r="K38" s="121">
        <f t="shared" si="9"/>
        <v>121.98988881550217</v>
      </c>
      <c r="L38" s="121"/>
    </row>
    <row r="39" spans="2:12" x14ac:dyDescent="0.25">
      <c r="B39" s="11"/>
      <c r="C39" s="11"/>
      <c r="D39" s="11">
        <v>312</v>
      </c>
      <c r="E39" s="11"/>
      <c r="F39" s="11" t="s">
        <v>61</v>
      </c>
      <c r="G39" s="79">
        <f>G40</f>
        <v>809186.56</v>
      </c>
      <c r="H39" s="8"/>
      <c r="I39" s="8"/>
      <c r="J39" s="99">
        <f>J40</f>
        <v>965504.58</v>
      </c>
      <c r="K39" s="121">
        <f t="shared" si="9"/>
        <v>119.31792095014528</v>
      </c>
      <c r="L39" s="121"/>
    </row>
    <row r="40" spans="2:12" x14ac:dyDescent="0.25">
      <c r="B40" s="11"/>
      <c r="C40" s="11"/>
      <c r="D40" s="11"/>
      <c r="E40" s="11">
        <v>3121</v>
      </c>
      <c r="F40" s="11" t="s">
        <v>61</v>
      </c>
      <c r="G40" s="79">
        <v>809186.56</v>
      </c>
      <c r="H40" s="8"/>
      <c r="I40" s="8"/>
      <c r="J40" s="99">
        <v>965504.58</v>
      </c>
      <c r="K40" s="121">
        <f t="shared" si="9"/>
        <v>119.31792095014528</v>
      </c>
      <c r="L40" s="121"/>
    </row>
    <row r="41" spans="2:12" x14ac:dyDescent="0.25">
      <c r="B41" s="11"/>
      <c r="C41" s="11"/>
      <c r="D41" s="11">
        <v>313</v>
      </c>
      <c r="E41" s="11"/>
      <c r="F41" s="11" t="s">
        <v>62</v>
      </c>
      <c r="G41" s="79">
        <f>G42</f>
        <v>2480999.5</v>
      </c>
      <c r="H41" s="8"/>
      <c r="I41" s="8"/>
      <c r="J41" s="99">
        <f>J42</f>
        <v>2801524.75</v>
      </c>
      <c r="K41" s="121">
        <f t="shared" ref="K41:K101" si="10">J41/G41*100</f>
        <v>112.9191984923818</v>
      </c>
      <c r="L41" s="121"/>
    </row>
    <row r="42" spans="2:12" x14ac:dyDescent="0.25">
      <c r="B42" s="11"/>
      <c r="C42" s="11"/>
      <c r="D42" s="11"/>
      <c r="E42" s="11">
        <v>3132</v>
      </c>
      <c r="F42" s="11" t="s">
        <v>63</v>
      </c>
      <c r="G42" s="79">
        <v>2480999.5</v>
      </c>
      <c r="H42" s="8"/>
      <c r="I42" s="8"/>
      <c r="J42" s="99">
        <v>2801524.75</v>
      </c>
      <c r="K42" s="121">
        <f t="shared" si="10"/>
        <v>112.9191984923818</v>
      </c>
      <c r="L42" s="121"/>
    </row>
    <row r="43" spans="2:12" x14ac:dyDescent="0.25">
      <c r="B43" s="11"/>
      <c r="C43" s="11">
        <v>32</v>
      </c>
      <c r="D43" s="12"/>
      <c r="E43" s="12"/>
      <c r="F43" s="11" t="s">
        <v>14</v>
      </c>
      <c r="G43" s="79">
        <f>G44+G49+G55+G65</f>
        <v>22966997.719999999</v>
      </c>
      <c r="H43" s="8">
        <v>48823863</v>
      </c>
      <c r="I43" s="8">
        <v>47625174</v>
      </c>
      <c r="J43" s="99">
        <f>J44+J49+J55+J65</f>
        <v>46661710.510000005</v>
      </c>
      <c r="K43" s="121">
        <f t="shared" si="10"/>
        <v>203.16852502391421</v>
      </c>
      <c r="L43" s="121">
        <f>J43/I43*100</f>
        <v>97.976986939722266</v>
      </c>
    </row>
    <row r="44" spans="2:12" x14ac:dyDescent="0.25">
      <c r="B44" s="11"/>
      <c r="C44" s="11"/>
      <c r="D44" s="11">
        <v>321</v>
      </c>
      <c r="E44" s="11"/>
      <c r="F44" s="11" t="s">
        <v>32</v>
      </c>
      <c r="G44" s="79">
        <f>G45+G46+G48+G47</f>
        <v>1188539.1199999999</v>
      </c>
      <c r="H44" s="8"/>
      <c r="I44" s="8"/>
      <c r="J44" s="99">
        <f>J45+J46+J47+J48</f>
        <v>1069877.1800000002</v>
      </c>
      <c r="K44" s="121">
        <f t="shared" si="10"/>
        <v>90.016151929437569</v>
      </c>
      <c r="L44" s="121"/>
    </row>
    <row r="45" spans="2:12" x14ac:dyDescent="0.25">
      <c r="B45" s="11"/>
      <c r="C45" s="20"/>
      <c r="D45" s="11"/>
      <c r="E45" s="11">
        <v>3211</v>
      </c>
      <c r="F45" s="30" t="s">
        <v>33</v>
      </c>
      <c r="G45" s="79">
        <v>307521.53999999998</v>
      </c>
      <c r="H45" s="8"/>
      <c r="I45" s="8"/>
      <c r="J45" s="99">
        <v>92117.86</v>
      </c>
      <c r="K45" s="121">
        <f t="shared" si="10"/>
        <v>29.954929336006842</v>
      </c>
      <c r="L45" s="121"/>
    </row>
    <row r="46" spans="2:12" ht="25.5" x14ac:dyDescent="0.25">
      <c r="B46" s="11"/>
      <c r="C46" s="20"/>
      <c r="D46" s="12"/>
      <c r="E46" s="11">
        <v>3212</v>
      </c>
      <c r="F46" s="30" t="s">
        <v>64</v>
      </c>
      <c r="G46" s="79">
        <v>814902.48</v>
      </c>
      <c r="H46" s="8"/>
      <c r="I46" s="8"/>
      <c r="J46" s="99">
        <v>822636.32</v>
      </c>
      <c r="K46" s="121">
        <f t="shared" si="10"/>
        <v>100.94905098337657</v>
      </c>
      <c r="L46" s="121"/>
    </row>
    <row r="47" spans="2:12" x14ac:dyDescent="0.25">
      <c r="B47" s="11"/>
      <c r="C47" s="20"/>
      <c r="D47" s="12"/>
      <c r="E47" s="11">
        <v>3213</v>
      </c>
      <c r="F47" s="30" t="s">
        <v>65</v>
      </c>
      <c r="G47" s="79">
        <v>56531.15</v>
      </c>
      <c r="H47" s="8"/>
      <c r="I47" s="8"/>
      <c r="J47" s="99">
        <v>149244.38</v>
      </c>
      <c r="K47" s="121">
        <f t="shared" si="10"/>
        <v>264.00379259930145</v>
      </c>
      <c r="L47" s="121"/>
    </row>
    <row r="48" spans="2:12" x14ac:dyDescent="0.25">
      <c r="B48" s="11"/>
      <c r="C48" s="20"/>
      <c r="D48" s="12"/>
      <c r="E48" s="11">
        <v>3214</v>
      </c>
      <c r="F48" s="30" t="s">
        <v>193</v>
      </c>
      <c r="G48" s="79">
        <v>9583.9500000000007</v>
      </c>
      <c r="H48" s="8"/>
      <c r="I48" s="8"/>
      <c r="J48" s="99">
        <v>5878.62</v>
      </c>
      <c r="K48" s="121">
        <f t="shared" si="10"/>
        <v>61.338174760928425</v>
      </c>
      <c r="L48" s="121"/>
    </row>
    <row r="49" spans="2:12" x14ac:dyDescent="0.25">
      <c r="B49" s="11"/>
      <c r="C49" s="20"/>
      <c r="D49" s="11">
        <v>322</v>
      </c>
      <c r="E49" s="11"/>
      <c r="F49" s="30" t="s">
        <v>66</v>
      </c>
      <c r="G49" s="79">
        <f>SUM(G50:G54)</f>
        <v>1130467.26</v>
      </c>
      <c r="H49" s="8"/>
      <c r="I49" s="8"/>
      <c r="J49" s="99">
        <f>SUM(J50:J54)</f>
        <v>899434.87999999989</v>
      </c>
      <c r="K49" s="121">
        <f t="shared" si="10"/>
        <v>79.563107382694113</v>
      </c>
      <c r="L49" s="121"/>
    </row>
    <row r="50" spans="2:12" x14ac:dyDescent="0.25">
      <c r="B50" s="11"/>
      <c r="C50" s="20"/>
      <c r="D50" s="11"/>
      <c r="E50" s="11">
        <v>3221</v>
      </c>
      <c r="F50" s="30" t="s">
        <v>67</v>
      </c>
      <c r="G50" s="79">
        <v>167849.5</v>
      </c>
      <c r="H50" s="8"/>
      <c r="I50" s="8"/>
      <c r="J50" s="99">
        <v>142698.78</v>
      </c>
      <c r="K50" s="121">
        <f t="shared" si="10"/>
        <v>85.015910086118822</v>
      </c>
      <c r="L50" s="121"/>
    </row>
    <row r="51" spans="2:12" x14ac:dyDescent="0.25">
      <c r="B51" s="11"/>
      <c r="C51" s="20"/>
      <c r="D51" s="11"/>
      <c r="E51" s="11">
        <v>3223</v>
      </c>
      <c r="F51" s="30" t="s">
        <v>68</v>
      </c>
      <c r="G51" s="79">
        <v>818228.99</v>
      </c>
      <c r="H51" s="8"/>
      <c r="I51" s="8"/>
      <c r="J51" s="99">
        <v>603348.96</v>
      </c>
      <c r="K51" s="121">
        <f t="shared" si="10"/>
        <v>73.738399320219642</v>
      </c>
      <c r="L51" s="121"/>
    </row>
    <row r="52" spans="2:12" ht="25.5" x14ac:dyDescent="0.25">
      <c r="B52" s="11"/>
      <c r="C52" s="20"/>
      <c r="D52" s="11"/>
      <c r="E52" s="11">
        <v>3224</v>
      </c>
      <c r="F52" s="30" t="s">
        <v>194</v>
      </c>
      <c r="G52" s="79">
        <v>118265.4</v>
      </c>
      <c r="H52" s="8"/>
      <c r="I52" s="8"/>
      <c r="J52" s="99">
        <v>136891.70000000001</v>
      </c>
      <c r="K52" s="121">
        <f t="shared" si="10"/>
        <v>115.74957679930058</v>
      </c>
      <c r="L52" s="121"/>
    </row>
    <row r="53" spans="2:12" x14ac:dyDescent="0.25">
      <c r="B53" s="11"/>
      <c r="C53" s="20"/>
      <c r="D53" s="11"/>
      <c r="E53" s="11">
        <v>3225</v>
      </c>
      <c r="F53" s="30" t="s">
        <v>69</v>
      </c>
      <c r="G53" s="79">
        <v>25133.55</v>
      </c>
      <c r="H53" s="8"/>
      <c r="I53" s="8"/>
      <c r="J53" s="99">
        <v>16495.439999999999</v>
      </c>
      <c r="K53" s="121">
        <f t="shared" si="10"/>
        <v>65.631158352083162</v>
      </c>
      <c r="L53" s="121"/>
    </row>
    <row r="54" spans="2:12" x14ac:dyDescent="0.25">
      <c r="B54" s="11"/>
      <c r="C54" s="20"/>
      <c r="D54" s="11"/>
      <c r="E54" s="11">
        <v>3227</v>
      </c>
      <c r="F54" s="30" t="s">
        <v>70</v>
      </c>
      <c r="G54" s="79">
        <v>989.82</v>
      </c>
      <c r="H54" s="8"/>
      <c r="I54" s="8"/>
      <c r="J54" s="99"/>
      <c r="K54" s="121"/>
      <c r="L54" s="121"/>
    </row>
    <row r="55" spans="2:12" x14ac:dyDescent="0.25">
      <c r="B55" s="11"/>
      <c r="C55" s="20"/>
      <c r="D55" s="11">
        <v>323</v>
      </c>
      <c r="E55" s="11"/>
      <c r="F55" s="30" t="s">
        <v>71</v>
      </c>
      <c r="G55" s="79">
        <f>SUM(G56:G64)</f>
        <v>20339691.09</v>
      </c>
      <c r="H55" s="8"/>
      <c r="I55" s="8"/>
      <c r="J55" s="99">
        <f>SUM(J56:J64)</f>
        <v>44436569.810000002</v>
      </c>
      <c r="K55" s="121">
        <f t="shared" si="10"/>
        <v>218.47219612812717</v>
      </c>
      <c r="L55" s="121"/>
    </row>
    <row r="56" spans="2:12" x14ac:dyDescent="0.25">
      <c r="B56" s="11"/>
      <c r="C56" s="20"/>
      <c r="D56" s="11"/>
      <c r="E56" s="11">
        <v>3231</v>
      </c>
      <c r="F56" s="30" t="s">
        <v>72</v>
      </c>
      <c r="G56" s="79">
        <v>1702628.97</v>
      </c>
      <c r="H56" s="8"/>
      <c r="I56" s="8"/>
      <c r="J56" s="99">
        <v>1673963.01</v>
      </c>
      <c r="K56" s="121">
        <f t="shared" si="10"/>
        <v>98.316370712287366</v>
      </c>
      <c r="L56" s="121"/>
    </row>
    <row r="57" spans="2:12" x14ac:dyDescent="0.25">
      <c r="B57" s="11"/>
      <c r="C57" s="20"/>
      <c r="D57" s="11"/>
      <c r="E57" s="11">
        <v>3232</v>
      </c>
      <c r="F57" s="30" t="s">
        <v>73</v>
      </c>
      <c r="G57" s="79">
        <v>533800.98</v>
      </c>
      <c r="H57" s="8"/>
      <c r="I57" s="8"/>
      <c r="J57" s="99">
        <v>447497.28</v>
      </c>
      <c r="K57" s="121">
        <f t="shared" si="10"/>
        <v>83.832232754612036</v>
      </c>
      <c r="L57" s="121"/>
    </row>
    <row r="58" spans="2:12" x14ac:dyDescent="0.25">
      <c r="B58" s="11"/>
      <c r="C58" s="11"/>
      <c r="D58" s="11"/>
      <c r="E58" s="11">
        <v>3233</v>
      </c>
      <c r="F58" s="11" t="s">
        <v>74</v>
      </c>
      <c r="G58" s="79">
        <v>25392.15</v>
      </c>
      <c r="H58" s="8"/>
      <c r="I58" s="8"/>
      <c r="J58" s="99">
        <v>175653.22</v>
      </c>
      <c r="K58" s="121">
        <f t="shared" si="10"/>
        <v>691.76190279279228</v>
      </c>
      <c r="L58" s="121"/>
    </row>
    <row r="59" spans="2:12" x14ac:dyDescent="0.25">
      <c r="B59" s="11"/>
      <c r="C59" s="11"/>
      <c r="D59" s="11"/>
      <c r="E59" s="11">
        <v>3234</v>
      </c>
      <c r="F59" s="11" t="s">
        <v>75</v>
      </c>
      <c r="G59" s="79">
        <v>140816.82999999999</v>
      </c>
      <c r="H59" s="8"/>
      <c r="I59" s="8"/>
      <c r="J59" s="99">
        <v>167556.94</v>
      </c>
      <c r="K59" s="121">
        <f t="shared" si="10"/>
        <v>118.98928558468474</v>
      </c>
      <c r="L59" s="121"/>
    </row>
    <row r="60" spans="2:12" x14ac:dyDescent="0.25">
      <c r="B60" s="11"/>
      <c r="C60" s="11"/>
      <c r="D60" s="11"/>
      <c r="E60" s="11">
        <v>3235</v>
      </c>
      <c r="F60" s="11" t="s">
        <v>76</v>
      </c>
      <c r="G60" s="79">
        <v>227333.56</v>
      </c>
      <c r="H60" s="8"/>
      <c r="I60" s="8"/>
      <c r="J60" s="99">
        <v>317010.03000000003</v>
      </c>
      <c r="K60" s="121">
        <f t="shared" si="10"/>
        <v>139.44708823457478</v>
      </c>
      <c r="L60" s="121"/>
    </row>
    <row r="61" spans="2:12" x14ac:dyDescent="0.25">
      <c r="B61" s="11"/>
      <c r="C61" s="11"/>
      <c r="D61" s="11"/>
      <c r="E61" s="11">
        <v>3236</v>
      </c>
      <c r="F61" s="11" t="s">
        <v>77</v>
      </c>
      <c r="G61" s="79">
        <v>24177.08</v>
      </c>
      <c r="H61" s="8"/>
      <c r="I61" s="8"/>
      <c r="J61" s="99">
        <v>68662.48</v>
      </c>
      <c r="K61" s="121">
        <f t="shared" si="10"/>
        <v>283.9982330372402</v>
      </c>
      <c r="L61" s="121"/>
    </row>
    <row r="62" spans="2:12" x14ac:dyDescent="0.25">
      <c r="B62" s="11"/>
      <c r="C62" s="11"/>
      <c r="D62" s="11"/>
      <c r="E62" s="11">
        <v>3237</v>
      </c>
      <c r="F62" s="11" t="s">
        <v>79</v>
      </c>
      <c r="G62" s="79">
        <v>9475628.9100000001</v>
      </c>
      <c r="H62" s="8"/>
      <c r="I62" s="8"/>
      <c r="J62" s="99">
        <v>31321463.149999999</v>
      </c>
      <c r="K62" s="121">
        <f t="shared" si="10"/>
        <v>330.54759158988634</v>
      </c>
      <c r="L62" s="121"/>
    </row>
    <row r="63" spans="2:12" x14ac:dyDescent="0.25">
      <c r="B63" s="11"/>
      <c r="C63" s="11"/>
      <c r="D63" s="11"/>
      <c r="E63" s="11">
        <v>3238</v>
      </c>
      <c r="F63" s="11" t="s">
        <v>78</v>
      </c>
      <c r="G63" s="79">
        <v>7755922.75</v>
      </c>
      <c r="H63" s="8"/>
      <c r="I63" s="8"/>
      <c r="J63" s="99">
        <v>9739768.1400000006</v>
      </c>
      <c r="K63" s="121">
        <f t="shared" si="10"/>
        <v>125.57845731508866</v>
      </c>
      <c r="L63" s="121"/>
    </row>
    <row r="64" spans="2:12" x14ac:dyDescent="0.25">
      <c r="B64" s="11"/>
      <c r="C64" s="11"/>
      <c r="D64" s="11"/>
      <c r="E64" s="11">
        <v>3239</v>
      </c>
      <c r="F64" s="11" t="s">
        <v>80</v>
      </c>
      <c r="G64" s="79">
        <v>453989.86</v>
      </c>
      <c r="H64" s="8"/>
      <c r="I64" s="8"/>
      <c r="J64" s="99">
        <v>524995.56000000006</v>
      </c>
      <c r="K64" s="121">
        <f t="shared" si="10"/>
        <v>115.64037135102534</v>
      </c>
      <c r="L64" s="121"/>
    </row>
    <row r="65" spans="2:12" x14ac:dyDescent="0.25">
      <c r="B65" s="11"/>
      <c r="C65" s="11"/>
      <c r="D65" s="11">
        <v>329</v>
      </c>
      <c r="E65" s="11"/>
      <c r="F65" s="11" t="s">
        <v>81</v>
      </c>
      <c r="G65" s="79">
        <f>SUM(G66:G72)</f>
        <v>308300.25</v>
      </c>
      <c r="H65" s="8"/>
      <c r="I65" s="8"/>
      <c r="J65" s="99">
        <f>SUM(J66:J72)</f>
        <v>255828.64</v>
      </c>
      <c r="K65" s="121">
        <f t="shared" si="10"/>
        <v>82.9803543785644</v>
      </c>
      <c r="L65" s="121"/>
    </row>
    <row r="66" spans="2:12" ht="25.5" x14ac:dyDescent="0.25">
      <c r="B66" s="11"/>
      <c r="C66" s="11"/>
      <c r="D66" s="11"/>
      <c r="E66" s="11">
        <v>3291</v>
      </c>
      <c r="F66" s="30" t="s">
        <v>82</v>
      </c>
      <c r="G66" s="79">
        <v>237061.67</v>
      </c>
      <c r="H66" s="8"/>
      <c r="I66" s="8"/>
      <c r="J66" s="99">
        <v>176936.57</v>
      </c>
      <c r="K66" s="121">
        <f t="shared" si="10"/>
        <v>74.637359131064926</v>
      </c>
      <c r="L66" s="121"/>
    </row>
    <row r="67" spans="2:12" x14ac:dyDescent="0.25">
      <c r="B67" s="11"/>
      <c r="C67" s="11"/>
      <c r="D67" s="11"/>
      <c r="E67" s="11">
        <v>3292</v>
      </c>
      <c r="F67" s="11" t="s">
        <v>83</v>
      </c>
      <c r="G67" s="79">
        <v>14423.83</v>
      </c>
      <c r="H67" s="8"/>
      <c r="I67" s="8"/>
      <c r="J67" s="99">
        <v>14508.26</v>
      </c>
      <c r="K67" s="121">
        <f t="shared" si="10"/>
        <v>100.58535077021847</v>
      </c>
      <c r="L67" s="121"/>
    </row>
    <row r="68" spans="2:12" x14ac:dyDescent="0.25">
      <c r="B68" s="11"/>
      <c r="C68" s="11"/>
      <c r="D68" s="11"/>
      <c r="E68" s="11">
        <v>3293</v>
      </c>
      <c r="F68" s="11" t="s">
        <v>84</v>
      </c>
      <c r="G68" s="79">
        <v>7236.14</v>
      </c>
      <c r="H68" s="8"/>
      <c r="I68" s="8"/>
      <c r="J68" s="99">
        <v>7478.46</v>
      </c>
      <c r="K68" s="121">
        <f t="shared" si="10"/>
        <v>103.34874670749873</v>
      </c>
      <c r="L68" s="121"/>
    </row>
    <row r="69" spans="2:12" x14ac:dyDescent="0.25">
      <c r="B69" s="11"/>
      <c r="C69" s="11"/>
      <c r="D69" s="11"/>
      <c r="E69" s="11">
        <v>3294</v>
      </c>
      <c r="F69" s="11" t="s">
        <v>85</v>
      </c>
      <c r="G69" s="79">
        <v>8757.94</v>
      </c>
      <c r="H69" s="8"/>
      <c r="I69" s="8"/>
      <c r="J69" s="99">
        <v>22328</v>
      </c>
      <c r="K69" s="121">
        <f t="shared" si="10"/>
        <v>254.9457977560933</v>
      </c>
      <c r="L69" s="121"/>
    </row>
    <row r="70" spans="2:12" x14ac:dyDescent="0.25">
      <c r="B70" s="11"/>
      <c r="C70" s="11"/>
      <c r="D70" s="11"/>
      <c r="E70" s="11">
        <v>3295</v>
      </c>
      <c r="F70" s="11" t="s">
        <v>86</v>
      </c>
      <c r="G70" s="79">
        <v>4497.3599999999997</v>
      </c>
      <c r="H70" s="8"/>
      <c r="I70" s="8"/>
      <c r="J70" s="99">
        <v>322.54000000000002</v>
      </c>
      <c r="K70" s="121">
        <f t="shared" si="10"/>
        <v>7.1717629898429305</v>
      </c>
      <c r="L70" s="121"/>
    </row>
    <row r="71" spans="2:12" x14ac:dyDescent="0.25">
      <c r="B71" s="11"/>
      <c r="C71" s="11"/>
      <c r="D71" s="11"/>
      <c r="E71" s="11">
        <v>3296</v>
      </c>
      <c r="F71" s="11" t="s">
        <v>87</v>
      </c>
      <c r="G71" s="79">
        <v>32052.9</v>
      </c>
      <c r="H71" s="8"/>
      <c r="I71" s="8"/>
      <c r="J71" s="99">
        <v>32523.21</v>
      </c>
      <c r="K71" s="121">
        <f t="shared" si="10"/>
        <v>101.46729313104275</v>
      </c>
      <c r="L71" s="121"/>
    </row>
    <row r="72" spans="2:12" x14ac:dyDescent="0.25">
      <c r="B72" s="11"/>
      <c r="C72" s="11"/>
      <c r="D72" s="11"/>
      <c r="E72" s="11">
        <v>3299</v>
      </c>
      <c r="F72" s="11" t="s">
        <v>81</v>
      </c>
      <c r="G72" s="79">
        <v>4270.41</v>
      </c>
      <c r="H72" s="8"/>
      <c r="I72" s="8"/>
      <c r="J72" s="99">
        <v>1731.6</v>
      </c>
      <c r="K72" s="121">
        <f t="shared" si="10"/>
        <v>40.548799763957092</v>
      </c>
      <c r="L72" s="121"/>
    </row>
    <row r="73" spans="2:12" x14ac:dyDescent="0.25">
      <c r="B73" s="11"/>
      <c r="C73" s="11">
        <v>34</v>
      </c>
      <c r="D73" s="11"/>
      <c r="E73" s="11"/>
      <c r="F73" s="11" t="s">
        <v>88</v>
      </c>
      <c r="G73" s="79">
        <f>G74</f>
        <v>465.13</v>
      </c>
      <c r="H73" s="8">
        <v>5926</v>
      </c>
      <c r="I73" s="8">
        <v>5926</v>
      </c>
      <c r="J73" s="99">
        <f>J74</f>
        <v>664.9</v>
      </c>
      <c r="K73" s="121">
        <f t="shared" si="10"/>
        <v>142.94928299615162</v>
      </c>
      <c r="L73" s="121">
        <f>J73/I73*100</f>
        <v>11.220047249409381</v>
      </c>
    </row>
    <row r="74" spans="2:12" x14ac:dyDescent="0.25">
      <c r="B74" s="11"/>
      <c r="C74" s="11"/>
      <c r="D74" s="11">
        <v>343</v>
      </c>
      <c r="E74" s="11"/>
      <c r="F74" s="11" t="s">
        <v>89</v>
      </c>
      <c r="G74" s="79">
        <f>G75+G76</f>
        <v>465.13</v>
      </c>
      <c r="H74" s="8"/>
      <c r="I74" s="8"/>
      <c r="J74" s="99">
        <f>J75+J76</f>
        <v>664.9</v>
      </c>
      <c r="K74" s="121">
        <f t="shared" si="10"/>
        <v>142.94928299615162</v>
      </c>
      <c r="L74" s="121"/>
    </row>
    <row r="75" spans="2:12" x14ac:dyDescent="0.25">
      <c r="B75" s="11"/>
      <c r="C75" s="11"/>
      <c r="D75" s="11"/>
      <c r="E75" s="11">
        <v>3433</v>
      </c>
      <c r="F75" s="11" t="s">
        <v>90</v>
      </c>
      <c r="G75" s="79">
        <v>465.13</v>
      </c>
      <c r="H75" s="8"/>
      <c r="I75" s="8"/>
      <c r="J75" s="99">
        <v>638.36</v>
      </c>
      <c r="K75" s="121">
        <f t="shared" si="10"/>
        <v>137.24335132113603</v>
      </c>
      <c r="L75" s="121"/>
    </row>
    <row r="76" spans="2:12" x14ac:dyDescent="0.25">
      <c r="B76" s="11"/>
      <c r="C76" s="11"/>
      <c r="D76" s="11"/>
      <c r="E76" s="11">
        <v>3434</v>
      </c>
      <c r="F76" s="11" t="s">
        <v>91</v>
      </c>
      <c r="G76" s="79"/>
      <c r="H76" s="8"/>
      <c r="I76" s="8"/>
      <c r="J76" s="99">
        <v>26.54</v>
      </c>
      <c r="K76" s="121"/>
      <c r="L76" s="121"/>
    </row>
    <row r="77" spans="2:12" ht="25.5" x14ac:dyDescent="0.25">
      <c r="B77" s="11"/>
      <c r="C77" s="11">
        <v>36</v>
      </c>
      <c r="D77" s="11"/>
      <c r="E77" s="11"/>
      <c r="F77" s="30" t="s">
        <v>92</v>
      </c>
      <c r="G77" s="79">
        <f>G78+G81</f>
        <v>0</v>
      </c>
      <c r="H77" s="8">
        <v>2980982</v>
      </c>
      <c r="I77" s="8">
        <v>2980982</v>
      </c>
      <c r="J77" s="99">
        <f>J78+J81</f>
        <v>1849580.17</v>
      </c>
      <c r="K77" s="121"/>
      <c r="L77" s="121">
        <f>J77/I77*100</f>
        <v>62.046002625980293</v>
      </c>
    </row>
    <row r="78" spans="2:12" x14ac:dyDescent="0.25">
      <c r="B78" s="11"/>
      <c r="C78" s="11"/>
      <c r="D78" s="11">
        <v>368</v>
      </c>
      <c r="E78" s="11"/>
      <c r="F78" s="11" t="s">
        <v>93</v>
      </c>
      <c r="G78" s="79">
        <f>G79+G80</f>
        <v>0</v>
      </c>
      <c r="H78" s="8"/>
      <c r="I78" s="8"/>
      <c r="J78" s="99">
        <f>J79+J80</f>
        <v>1516392.27</v>
      </c>
      <c r="K78" s="121"/>
      <c r="L78" s="121"/>
    </row>
    <row r="79" spans="2:12" x14ac:dyDescent="0.25">
      <c r="B79" s="11"/>
      <c r="C79" s="11"/>
      <c r="D79" s="11"/>
      <c r="E79" s="11">
        <v>3681</v>
      </c>
      <c r="F79" s="11" t="s">
        <v>94</v>
      </c>
      <c r="G79" s="79"/>
      <c r="H79" s="8"/>
      <c r="I79" s="8"/>
      <c r="J79" s="99">
        <v>63606.9</v>
      </c>
      <c r="K79" s="121"/>
      <c r="L79" s="121"/>
    </row>
    <row r="80" spans="2:12" ht="27.75" customHeight="1" x14ac:dyDescent="0.25">
      <c r="B80" s="11"/>
      <c r="C80" s="11"/>
      <c r="D80" s="11"/>
      <c r="E80" s="11">
        <v>3682</v>
      </c>
      <c r="F80" s="30" t="s">
        <v>95</v>
      </c>
      <c r="G80" s="79"/>
      <c r="H80" s="8"/>
      <c r="I80" s="8"/>
      <c r="J80" s="99">
        <v>1452785.37</v>
      </c>
      <c r="K80" s="121"/>
      <c r="L80" s="121"/>
    </row>
    <row r="81" spans="2:12" ht="25.5" x14ac:dyDescent="0.25">
      <c r="B81" s="11"/>
      <c r="C81" s="11"/>
      <c r="D81" s="11">
        <v>369</v>
      </c>
      <c r="E81" s="11"/>
      <c r="F81" s="30" t="s">
        <v>97</v>
      </c>
      <c r="G81" s="79">
        <f>G82+G83</f>
        <v>0</v>
      </c>
      <c r="H81" s="8"/>
      <c r="I81" s="8"/>
      <c r="J81" s="99">
        <f>J82+J83</f>
        <v>333187.90000000002</v>
      </c>
      <c r="K81" s="121"/>
      <c r="L81" s="121"/>
    </row>
    <row r="82" spans="2:12" ht="25.5" x14ac:dyDescent="0.25">
      <c r="B82" s="11"/>
      <c r="C82" s="11"/>
      <c r="D82" s="11"/>
      <c r="E82" s="11">
        <v>3693</v>
      </c>
      <c r="F82" s="30" t="s">
        <v>96</v>
      </c>
      <c r="G82" s="79"/>
      <c r="H82" s="8"/>
      <c r="I82" s="8"/>
      <c r="J82" s="99">
        <v>151065.32</v>
      </c>
      <c r="K82" s="121"/>
      <c r="L82" s="121"/>
    </row>
    <row r="83" spans="2:12" ht="25.5" x14ac:dyDescent="0.25">
      <c r="B83" s="11"/>
      <c r="C83" s="11"/>
      <c r="D83" s="11"/>
      <c r="E83" s="11">
        <v>3694</v>
      </c>
      <c r="F83" s="30" t="s">
        <v>98</v>
      </c>
      <c r="G83" s="79"/>
      <c r="H83" s="8"/>
      <c r="I83" s="8"/>
      <c r="J83" s="99">
        <v>182122.58</v>
      </c>
      <c r="K83" s="121"/>
      <c r="L83" s="121"/>
    </row>
    <row r="84" spans="2:12" ht="31.5" customHeight="1" x14ac:dyDescent="0.25">
      <c r="B84" s="13">
        <v>4</v>
      </c>
      <c r="C84" s="14"/>
      <c r="D84" s="14"/>
      <c r="E84" s="14"/>
      <c r="F84" s="18" t="s">
        <v>6</v>
      </c>
      <c r="G84" s="80">
        <f>G85+G88+G99+G102</f>
        <v>2943266.06</v>
      </c>
      <c r="H84" s="62">
        <f>SUM(H85:H102)</f>
        <v>3727929</v>
      </c>
      <c r="I84" s="62">
        <f>SUM(I85:I102)</f>
        <v>2904307</v>
      </c>
      <c r="J84" s="98">
        <f>J85+J88+J99+J102</f>
        <v>2671894.3499999996</v>
      </c>
      <c r="K84" s="120">
        <f t="shared" si="10"/>
        <v>90.779912367147659</v>
      </c>
      <c r="L84" s="120">
        <f>J84/I84*100</f>
        <v>91.997655550876672</v>
      </c>
    </row>
    <row r="85" spans="2:12" ht="25.5" x14ac:dyDescent="0.25">
      <c r="B85" s="15"/>
      <c r="C85" s="15">
        <v>41</v>
      </c>
      <c r="D85" s="15"/>
      <c r="E85" s="15"/>
      <c r="F85" s="19" t="s">
        <v>7</v>
      </c>
      <c r="G85" s="79">
        <f>G86</f>
        <v>418356.17</v>
      </c>
      <c r="H85" s="8">
        <v>751886</v>
      </c>
      <c r="I85" s="9">
        <v>751886</v>
      </c>
      <c r="J85" s="99">
        <f>J86</f>
        <v>640822.34</v>
      </c>
      <c r="K85" s="121">
        <f>J85/G85*100</f>
        <v>153.17626127039071</v>
      </c>
      <c r="L85" s="121">
        <f>J85/I85*100</f>
        <v>85.228657003854309</v>
      </c>
    </row>
    <row r="86" spans="2:12" x14ac:dyDescent="0.25">
      <c r="B86" s="15"/>
      <c r="C86" s="15"/>
      <c r="D86" s="11">
        <v>412</v>
      </c>
      <c r="E86" s="11"/>
      <c r="F86" s="11" t="s">
        <v>99</v>
      </c>
      <c r="G86" s="79">
        <f>G87</f>
        <v>418356.17</v>
      </c>
      <c r="H86" s="8"/>
      <c r="I86" s="9"/>
      <c r="J86" s="99">
        <f>J87</f>
        <v>640822.34</v>
      </c>
      <c r="K86" s="121">
        <f t="shared" si="10"/>
        <v>153.17626127039071</v>
      </c>
      <c r="L86" s="121"/>
    </row>
    <row r="87" spans="2:12" x14ac:dyDescent="0.25">
      <c r="B87" s="15"/>
      <c r="C87" s="15"/>
      <c r="D87" s="11"/>
      <c r="E87" s="11">
        <v>4123</v>
      </c>
      <c r="F87" s="11" t="s">
        <v>100</v>
      </c>
      <c r="G87" s="79">
        <v>418356.17</v>
      </c>
      <c r="H87" s="8"/>
      <c r="I87" s="9"/>
      <c r="J87" s="99">
        <v>640822.34</v>
      </c>
      <c r="K87" s="121">
        <f>J87/G87*100</f>
        <v>153.17626127039071</v>
      </c>
      <c r="L87" s="121"/>
    </row>
    <row r="88" spans="2:12" ht="27" customHeight="1" x14ac:dyDescent="0.25">
      <c r="B88" s="15"/>
      <c r="C88" s="15">
        <v>42</v>
      </c>
      <c r="D88" s="11"/>
      <c r="E88" s="11"/>
      <c r="F88" s="30" t="s">
        <v>101</v>
      </c>
      <c r="G88" s="79">
        <f>G89+G92+G97</f>
        <v>2235379.37</v>
      </c>
      <c r="H88" s="8">
        <v>1888714</v>
      </c>
      <c r="I88" s="9">
        <v>1658364</v>
      </c>
      <c r="J88" s="99">
        <f>J89+J92+J97</f>
        <v>1541413.42</v>
      </c>
      <c r="K88" s="121">
        <f t="shared" si="10"/>
        <v>68.955338887286942</v>
      </c>
      <c r="L88" s="121">
        <f>J88/I88*100</f>
        <v>92.947834130504518</v>
      </c>
    </row>
    <row r="89" spans="2:12" x14ac:dyDescent="0.25">
      <c r="B89" s="15"/>
      <c r="C89" s="15"/>
      <c r="D89" s="11">
        <v>421</v>
      </c>
      <c r="E89" s="11"/>
      <c r="F89" s="11" t="s">
        <v>102</v>
      </c>
      <c r="G89" s="79">
        <f>G90+G91</f>
        <v>451257.56</v>
      </c>
      <c r="H89" s="8"/>
      <c r="I89" s="9"/>
      <c r="J89" s="99">
        <f>J90+J91</f>
        <v>851696.85</v>
      </c>
      <c r="K89" s="121">
        <f t="shared" si="10"/>
        <v>188.73852218675296</v>
      </c>
      <c r="L89" s="121"/>
    </row>
    <row r="90" spans="2:12" x14ac:dyDescent="0.25">
      <c r="B90" s="15"/>
      <c r="C90" s="15"/>
      <c r="D90" s="11"/>
      <c r="E90" s="11">
        <v>4212</v>
      </c>
      <c r="F90" s="11" t="s">
        <v>103</v>
      </c>
      <c r="G90" s="79">
        <v>420541.19</v>
      </c>
      <c r="H90" s="8"/>
      <c r="I90" s="9"/>
      <c r="J90" s="99">
        <v>787486.85</v>
      </c>
      <c r="K90" s="121">
        <f>J90/G90*100</f>
        <v>187.25558131416329</v>
      </c>
      <c r="L90" s="121"/>
    </row>
    <row r="91" spans="2:12" x14ac:dyDescent="0.25">
      <c r="B91" s="15"/>
      <c r="C91" s="15"/>
      <c r="D91" s="11"/>
      <c r="E91" s="11">
        <v>4214</v>
      </c>
      <c r="F91" s="11" t="s">
        <v>104</v>
      </c>
      <c r="G91" s="79">
        <v>30716.37</v>
      </c>
      <c r="H91" s="8"/>
      <c r="I91" s="9"/>
      <c r="J91" s="99">
        <v>64210</v>
      </c>
      <c r="K91" s="121">
        <f t="shared" si="10"/>
        <v>209.04162829136385</v>
      </c>
      <c r="L91" s="121"/>
    </row>
    <row r="92" spans="2:12" ht="22.5" customHeight="1" x14ac:dyDescent="0.25">
      <c r="B92" s="15"/>
      <c r="C92" s="15"/>
      <c r="D92" s="11">
        <v>422</v>
      </c>
      <c r="E92" s="11"/>
      <c r="F92" s="11" t="s">
        <v>105</v>
      </c>
      <c r="G92" s="79">
        <f>SUM(G93:G96)</f>
        <v>1428317.68</v>
      </c>
      <c r="H92" s="8"/>
      <c r="I92" s="9"/>
      <c r="J92" s="99">
        <f>SUM(J93:J96)</f>
        <v>684671.66999999993</v>
      </c>
      <c r="K92" s="121">
        <f t="shared" si="10"/>
        <v>47.935531400829539</v>
      </c>
      <c r="L92" s="121"/>
    </row>
    <row r="93" spans="2:12" x14ac:dyDescent="0.25">
      <c r="B93" s="15"/>
      <c r="C93" s="15"/>
      <c r="D93" s="11"/>
      <c r="E93" s="11">
        <v>4221</v>
      </c>
      <c r="F93" s="11" t="s">
        <v>106</v>
      </c>
      <c r="G93" s="79">
        <v>1249386.51</v>
      </c>
      <c r="H93" s="8"/>
      <c r="I93" s="9"/>
      <c r="J93" s="99">
        <v>618973.15</v>
      </c>
      <c r="K93" s="121">
        <f t="shared" si="10"/>
        <v>49.542166899176785</v>
      </c>
      <c r="L93" s="121"/>
    </row>
    <row r="94" spans="2:12" x14ac:dyDescent="0.25">
      <c r="B94" s="15"/>
      <c r="C94" s="15"/>
      <c r="D94" s="11"/>
      <c r="E94" s="11">
        <v>4222</v>
      </c>
      <c r="F94" s="11" t="s">
        <v>107</v>
      </c>
      <c r="G94" s="79">
        <v>1599.07</v>
      </c>
      <c r="H94" s="8"/>
      <c r="I94" s="9"/>
      <c r="J94" s="99">
        <v>9912.4599999999991</v>
      </c>
      <c r="K94" s="121">
        <f t="shared" si="10"/>
        <v>619.88906051642516</v>
      </c>
      <c r="L94" s="121"/>
    </row>
    <row r="95" spans="2:12" x14ac:dyDescent="0.25">
      <c r="B95" s="15"/>
      <c r="C95" s="15"/>
      <c r="D95" s="11"/>
      <c r="E95" s="11">
        <v>4223</v>
      </c>
      <c r="F95" s="11" t="s">
        <v>108</v>
      </c>
      <c r="G95" s="79">
        <v>20921.16</v>
      </c>
      <c r="H95" s="8"/>
      <c r="I95" s="9"/>
      <c r="J95" s="99">
        <v>54786.06</v>
      </c>
      <c r="K95" s="121">
        <f t="shared" si="10"/>
        <v>261.86913153955135</v>
      </c>
      <c r="L95" s="121"/>
    </row>
    <row r="96" spans="2:12" x14ac:dyDescent="0.25">
      <c r="B96" s="15"/>
      <c r="C96" s="15"/>
      <c r="D96" s="11"/>
      <c r="E96" s="11">
        <v>4225</v>
      </c>
      <c r="F96" s="11" t="s">
        <v>109</v>
      </c>
      <c r="G96" s="79">
        <v>156410.94</v>
      </c>
      <c r="H96" s="8"/>
      <c r="I96" s="9"/>
      <c r="J96" s="99">
        <v>1000</v>
      </c>
      <c r="K96" s="121">
        <f t="shared" si="10"/>
        <v>0.63934146805843628</v>
      </c>
      <c r="L96" s="121"/>
    </row>
    <row r="97" spans="2:12" x14ac:dyDescent="0.25">
      <c r="B97" s="15"/>
      <c r="C97" s="15"/>
      <c r="D97" s="11">
        <v>426</v>
      </c>
      <c r="E97" s="11"/>
      <c r="F97" s="11" t="s">
        <v>110</v>
      </c>
      <c r="G97" s="79">
        <f>G98</f>
        <v>355804.13</v>
      </c>
      <c r="H97" s="8"/>
      <c r="I97" s="9"/>
      <c r="J97" s="99">
        <f>J98</f>
        <v>5044.8999999999996</v>
      </c>
      <c r="K97" s="121">
        <f>J97/G97*100</f>
        <v>1.41788685814299</v>
      </c>
      <c r="L97" s="121"/>
    </row>
    <row r="98" spans="2:12" x14ac:dyDescent="0.25">
      <c r="B98" s="15"/>
      <c r="C98" s="15"/>
      <c r="D98" s="11"/>
      <c r="E98" s="11">
        <v>4262</v>
      </c>
      <c r="F98" s="11" t="s">
        <v>111</v>
      </c>
      <c r="G98" s="79">
        <v>355804.13</v>
      </c>
      <c r="H98" s="8"/>
      <c r="I98" s="9"/>
      <c r="J98" s="99">
        <v>5044.8999999999996</v>
      </c>
      <c r="K98" s="121">
        <f>J98/G98*100</f>
        <v>1.41788685814299</v>
      </c>
      <c r="L98" s="121"/>
    </row>
    <row r="99" spans="2:12" ht="25.5" x14ac:dyDescent="0.25">
      <c r="B99" s="15"/>
      <c r="C99" s="15">
        <v>43</v>
      </c>
      <c r="D99" s="11"/>
      <c r="E99" s="11"/>
      <c r="F99" s="30" t="s">
        <v>112</v>
      </c>
      <c r="G99" s="79">
        <f>G100</f>
        <v>289530.52</v>
      </c>
      <c r="H99" s="8">
        <v>1074057</v>
      </c>
      <c r="I99" s="9">
        <v>494057</v>
      </c>
      <c r="J99" s="99">
        <f>J100</f>
        <v>489658.59</v>
      </c>
      <c r="K99" s="121">
        <f t="shared" si="10"/>
        <v>169.12157999785308</v>
      </c>
      <c r="L99" s="121">
        <f>J99/I99*100</f>
        <v>99.109736325970488</v>
      </c>
    </row>
    <row r="100" spans="2:12" x14ac:dyDescent="0.25">
      <c r="B100" s="15"/>
      <c r="C100" s="15"/>
      <c r="D100" s="11">
        <v>431</v>
      </c>
      <c r="E100" s="11"/>
      <c r="F100" s="30" t="s">
        <v>113</v>
      </c>
      <c r="G100" s="79">
        <f>G101</f>
        <v>289530.52</v>
      </c>
      <c r="H100" s="8"/>
      <c r="I100" s="9"/>
      <c r="J100" s="99">
        <f>J101</f>
        <v>489658.59</v>
      </c>
      <c r="K100" s="121">
        <f t="shared" si="10"/>
        <v>169.12157999785308</v>
      </c>
      <c r="L100" s="121"/>
    </row>
    <row r="101" spans="2:12" ht="25.5" x14ac:dyDescent="0.25">
      <c r="B101" s="15"/>
      <c r="C101" s="15"/>
      <c r="D101" s="11"/>
      <c r="E101" s="11">
        <v>4312</v>
      </c>
      <c r="F101" s="30" t="s">
        <v>114</v>
      </c>
      <c r="G101" s="79">
        <v>289530.52</v>
      </c>
      <c r="H101" s="8"/>
      <c r="I101" s="9"/>
      <c r="J101" s="99">
        <v>489658.59</v>
      </c>
      <c r="K101" s="121">
        <f t="shared" si="10"/>
        <v>169.12157999785308</v>
      </c>
      <c r="L101" s="121"/>
    </row>
    <row r="102" spans="2:12" ht="25.5" x14ac:dyDescent="0.25">
      <c r="B102" s="15"/>
      <c r="C102" s="15">
        <v>45</v>
      </c>
      <c r="D102" s="11"/>
      <c r="E102" s="11"/>
      <c r="F102" s="30" t="s">
        <v>115</v>
      </c>
      <c r="G102" s="79"/>
      <c r="H102" s="8">
        <v>13272</v>
      </c>
      <c r="I102" s="9"/>
      <c r="J102" s="99"/>
      <c r="K102" s="121"/>
      <c r="L102" s="121"/>
    </row>
    <row r="103" spans="2:12" x14ac:dyDescent="0.25">
      <c r="B103" s="55"/>
      <c r="C103" s="55"/>
      <c r="D103" s="56"/>
      <c r="E103" s="56"/>
      <c r="F103" s="57"/>
      <c r="G103" s="58"/>
      <c r="H103" s="58"/>
      <c r="I103" s="59"/>
      <c r="J103" s="60"/>
      <c r="K103" s="123"/>
      <c r="L103" s="123"/>
    </row>
    <row r="106" spans="2:12" x14ac:dyDescent="0.25">
      <c r="B106" s="37"/>
      <c r="C106" s="37"/>
      <c r="D106" s="37"/>
      <c r="E106" s="37"/>
      <c r="F106" s="37"/>
      <c r="G106" s="37"/>
      <c r="H106" s="37"/>
      <c r="I106" s="37"/>
      <c r="J106" s="37"/>
      <c r="K106" s="124"/>
      <c r="L106" s="124"/>
    </row>
    <row r="107" spans="2:12" x14ac:dyDescent="0.25">
      <c r="B107" s="37"/>
      <c r="C107" s="37"/>
      <c r="D107" s="37"/>
      <c r="E107" s="37"/>
      <c r="F107" s="37"/>
      <c r="G107" s="37"/>
      <c r="H107" s="37"/>
      <c r="I107" s="37"/>
      <c r="J107" s="37"/>
      <c r="K107" s="124"/>
      <c r="L107" s="124"/>
    </row>
    <row r="108" spans="2:12" x14ac:dyDescent="0.25">
      <c r="B108" s="37"/>
      <c r="C108" s="37"/>
      <c r="D108" s="37"/>
      <c r="E108" s="37"/>
      <c r="F108" s="37"/>
      <c r="G108" s="37"/>
      <c r="H108" s="37"/>
      <c r="I108" s="37"/>
      <c r="J108" s="37"/>
      <c r="K108" s="124"/>
      <c r="L108" s="124"/>
    </row>
    <row r="110" spans="2:12" ht="15" customHeight="1" x14ac:dyDescent="0.25"/>
    <row r="112" spans="2:12" ht="4.5" customHeight="1" x14ac:dyDescent="0.25"/>
  </sheetData>
  <mergeCells count="7">
    <mergeCell ref="B2:L2"/>
    <mergeCell ref="B4:L4"/>
    <mergeCell ref="B6:L6"/>
    <mergeCell ref="B32:F32"/>
    <mergeCell ref="B9:F9"/>
    <mergeCell ref="B31:F31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workbookViewId="0">
      <selection activeCell="C7" sqref="C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style="125" customWidth="1"/>
  </cols>
  <sheetData>
    <row r="1" spans="2:8" ht="18" x14ac:dyDescent="0.25">
      <c r="B1" s="3"/>
      <c r="C1" s="3"/>
      <c r="D1" s="3"/>
      <c r="E1" s="3"/>
      <c r="F1" s="4"/>
      <c r="G1" s="117"/>
      <c r="H1" s="117"/>
    </row>
    <row r="2" spans="2:8" ht="15.75" customHeight="1" x14ac:dyDescent="0.25">
      <c r="B2" s="159" t="s">
        <v>37</v>
      </c>
      <c r="C2" s="159"/>
      <c r="D2" s="159"/>
      <c r="E2" s="159"/>
      <c r="F2" s="159"/>
      <c r="G2" s="159"/>
      <c r="H2" s="159"/>
    </row>
    <row r="3" spans="2:8" ht="18" x14ac:dyDescent="0.25">
      <c r="B3" s="3"/>
      <c r="C3" s="3"/>
      <c r="D3" s="3"/>
      <c r="E3" s="3"/>
      <c r="F3" s="4"/>
      <c r="G3" s="117"/>
      <c r="H3" s="117"/>
    </row>
    <row r="4" spans="2:8" ht="33.75" customHeight="1" x14ac:dyDescent="0.25">
      <c r="B4" s="43" t="s">
        <v>8</v>
      </c>
      <c r="C4" s="43" t="s">
        <v>211</v>
      </c>
      <c r="D4" s="43" t="s">
        <v>50</v>
      </c>
      <c r="E4" s="43" t="s">
        <v>47</v>
      </c>
      <c r="F4" s="43" t="s">
        <v>210</v>
      </c>
      <c r="G4" s="118" t="s">
        <v>23</v>
      </c>
      <c r="H4" s="118" t="s">
        <v>48</v>
      </c>
    </row>
    <row r="5" spans="2:8" x14ac:dyDescent="0.25">
      <c r="B5" s="43">
        <v>1</v>
      </c>
      <c r="C5" s="45">
        <v>2</v>
      </c>
      <c r="D5" s="45">
        <v>3</v>
      </c>
      <c r="E5" s="45">
        <v>4</v>
      </c>
      <c r="F5" s="45">
        <v>5</v>
      </c>
      <c r="G5" s="119" t="s">
        <v>34</v>
      </c>
      <c r="H5" s="119" t="s">
        <v>35</v>
      </c>
    </row>
    <row r="6" spans="2:8" x14ac:dyDescent="0.25">
      <c r="B6" s="10" t="s">
        <v>44</v>
      </c>
      <c r="C6" s="96">
        <f>C7+C10+C12+C16</f>
        <v>42874481.670000002</v>
      </c>
      <c r="D6" s="97">
        <f>D10+D12+D7</f>
        <v>76591176</v>
      </c>
      <c r="E6" s="97">
        <f>E10+E12+E7</f>
        <v>73587404</v>
      </c>
      <c r="F6" s="96">
        <f>F7+F10+F12+F16</f>
        <v>71415650.359999999</v>
      </c>
      <c r="G6" s="120">
        <f>F6/C6*100</f>
        <v>166.56912825134103</v>
      </c>
      <c r="H6" s="120">
        <f>F6/E6*100</f>
        <v>97.048742689713592</v>
      </c>
    </row>
    <row r="7" spans="2:8" x14ac:dyDescent="0.25">
      <c r="B7" s="10" t="s">
        <v>18</v>
      </c>
      <c r="C7" s="80">
        <f>C8+C9</f>
        <v>37553424.259999998</v>
      </c>
      <c r="D7" s="62">
        <f>D8+D9</f>
        <v>68751060</v>
      </c>
      <c r="E7" s="62">
        <f>E8+E9</f>
        <v>65864008</v>
      </c>
      <c r="F7" s="98">
        <f>F8+F9</f>
        <v>64364727.490000002</v>
      </c>
      <c r="G7" s="120">
        <f>F7/C7*100</f>
        <v>171.39509580903396</v>
      </c>
      <c r="H7" s="120">
        <f>F7/E7*100</f>
        <v>97.723672525364691</v>
      </c>
    </row>
    <row r="8" spans="2:8" x14ac:dyDescent="0.25">
      <c r="B8" s="27" t="s">
        <v>19</v>
      </c>
      <c r="C8" s="79">
        <v>36931035.850000001</v>
      </c>
      <c r="D8" s="8">
        <v>67311818</v>
      </c>
      <c r="E8" s="8">
        <v>64857201</v>
      </c>
      <c r="F8" s="99">
        <v>63575215.340000004</v>
      </c>
      <c r="G8" s="121">
        <f t="shared" ref="G8:G32" si="0">F8/C8*100</f>
        <v>172.14576812364172</v>
      </c>
      <c r="H8" s="120">
        <f>F8/E8*100</f>
        <v>98.023371899752505</v>
      </c>
    </row>
    <row r="9" spans="2:8" x14ac:dyDescent="0.25">
      <c r="B9" s="27" t="s">
        <v>20</v>
      </c>
      <c r="C9" s="79">
        <v>622388.41</v>
      </c>
      <c r="D9" s="8">
        <v>1439242</v>
      </c>
      <c r="E9" s="8">
        <v>1006807</v>
      </c>
      <c r="F9" s="99">
        <v>789512.15</v>
      </c>
      <c r="G9" s="121">
        <f t="shared" si="0"/>
        <v>126.85200066627205</v>
      </c>
      <c r="H9" s="120">
        <f>F9/E9*100</f>
        <v>78.417427570527423</v>
      </c>
    </row>
    <row r="10" spans="2:8" s="94" customFormat="1" x14ac:dyDescent="0.25">
      <c r="B10" s="10" t="s">
        <v>21</v>
      </c>
      <c r="C10" s="80"/>
      <c r="D10" s="62">
        <f>D11</f>
        <v>51536</v>
      </c>
      <c r="E10" s="62">
        <f>E11</f>
        <v>51536</v>
      </c>
      <c r="F10" s="98"/>
      <c r="G10" s="120"/>
      <c r="H10" s="120"/>
    </row>
    <row r="11" spans="2:8" x14ac:dyDescent="0.25">
      <c r="B11" s="29" t="s">
        <v>22</v>
      </c>
      <c r="C11" s="79"/>
      <c r="D11" s="8">
        <v>51536</v>
      </c>
      <c r="E11" s="8">
        <v>51536</v>
      </c>
      <c r="F11" s="99"/>
      <c r="G11" s="121"/>
      <c r="H11" s="121"/>
    </row>
    <row r="12" spans="2:8" s="94" customFormat="1" x14ac:dyDescent="0.25">
      <c r="B12" s="10" t="s">
        <v>126</v>
      </c>
      <c r="C12" s="80">
        <f>C13+C14+C15</f>
        <v>5320061.99</v>
      </c>
      <c r="D12" s="62">
        <f>D13+D14+D15</f>
        <v>7788580</v>
      </c>
      <c r="E12" s="62">
        <f>E13+E14+E15</f>
        <v>7671860</v>
      </c>
      <c r="F12" s="98">
        <f>F13+F14+F15</f>
        <v>7050922.8700000001</v>
      </c>
      <c r="G12" s="120">
        <f t="shared" si="0"/>
        <v>132.53459984589392</v>
      </c>
      <c r="H12" s="120">
        <f t="shared" ref="H12:H32" si="1">F12/E12*100</f>
        <v>91.906302643687454</v>
      </c>
    </row>
    <row r="13" spans="2:8" x14ac:dyDescent="0.25">
      <c r="B13" s="29" t="s">
        <v>127</v>
      </c>
      <c r="C13" s="79">
        <v>595880.15</v>
      </c>
      <c r="D13" s="8">
        <v>310000</v>
      </c>
      <c r="E13" s="9">
        <v>310000</v>
      </c>
      <c r="F13" s="99">
        <v>337055.14</v>
      </c>
      <c r="G13" s="121">
        <f t="shared" si="0"/>
        <v>56.564250378201052</v>
      </c>
      <c r="H13" s="121">
        <f t="shared" si="1"/>
        <v>108.72746451612905</v>
      </c>
    </row>
    <row r="14" spans="2:8" x14ac:dyDescent="0.25">
      <c r="B14" s="29" t="s">
        <v>128</v>
      </c>
      <c r="C14" s="79">
        <v>4724181.84</v>
      </c>
      <c r="D14" s="8">
        <v>6673956</v>
      </c>
      <c r="E14" s="9">
        <v>6673956</v>
      </c>
      <c r="F14" s="99">
        <v>6025965.4800000004</v>
      </c>
      <c r="G14" s="121">
        <f t="shared" si="0"/>
        <v>127.55574793877962</v>
      </c>
      <c r="H14" s="121">
        <f t="shared" si="1"/>
        <v>90.290758284891297</v>
      </c>
    </row>
    <row r="15" spans="2:8" x14ac:dyDescent="0.25">
      <c r="B15" s="29" t="s">
        <v>129</v>
      </c>
      <c r="C15" s="79"/>
      <c r="D15" s="8">
        <v>804624</v>
      </c>
      <c r="E15" s="9">
        <v>687904</v>
      </c>
      <c r="F15" s="99">
        <v>687902.25</v>
      </c>
      <c r="G15" s="121"/>
      <c r="H15" s="121">
        <f t="shared" si="1"/>
        <v>99.99974560403777</v>
      </c>
    </row>
    <row r="16" spans="2:8" s="94" customFormat="1" x14ac:dyDescent="0.25">
      <c r="B16" s="10" t="s">
        <v>130</v>
      </c>
      <c r="C16" s="80">
        <f>C17</f>
        <v>995.42</v>
      </c>
      <c r="D16" s="62"/>
      <c r="E16" s="95"/>
      <c r="F16" s="98"/>
      <c r="G16" s="120"/>
      <c r="H16" s="120"/>
    </row>
    <row r="17" spans="2:8" x14ac:dyDescent="0.25">
      <c r="B17" s="61" t="s">
        <v>131</v>
      </c>
      <c r="C17" s="79">
        <v>995.42</v>
      </c>
      <c r="D17" s="8"/>
      <c r="E17" s="9"/>
      <c r="F17" s="99"/>
      <c r="G17" s="121"/>
      <c r="H17" s="121"/>
    </row>
    <row r="18" spans="2:8" x14ac:dyDescent="0.25">
      <c r="B18" s="29"/>
      <c r="C18" s="79"/>
      <c r="D18" s="8"/>
      <c r="E18" s="9"/>
      <c r="F18" s="99"/>
      <c r="G18" s="121"/>
      <c r="H18" s="121"/>
    </row>
    <row r="19" spans="2:8" ht="15.75" customHeight="1" x14ac:dyDescent="0.25">
      <c r="B19" s="10" t="s">
        <v>45</v>
      </c>
      <c r="C19" s="80">
        <f>C20+C23+C25+C29+C31</f>
        <v>44100529.449999996</v>
      </c>
      <c r="D19" s="62">
        <f>D20+D23+D25+D29+D31</f>
        <v>77569810</v>
      </c>
      <c r="E19" s="95">
        <f>E20+E23+E25+E29+E31</f>
        <v>74566038</v>
      </c>
      <c r="F19" s="98">
        <f>F20+F23+F25+F29+F31</f>
        <v>71926170.170000002</v>
      </c>
      <c r="G19" s="120">
        <f t="shared" si="0"/>
        <v>163.09593346616842</v>
      </c>
      <c r="H19" s="120">
        <f t="shared" si="1"/>
        <v>96.459691434859394</v>
      </c>
    </row>
    <row r="20" spans="2:8" ht="15.75" customHeight="1" x14ac:dyDescent="0.25">
      <c r="B20" s="10" t="s">
        <v>18</v>
      </c>
      <c r="C20" s="80">
        <f>C21+C22</f>
        <v>37553424.259999998</v>
      </c>
      <c r="D20" s="62">
        <f>D21+D22</f>
        <v>68751060</v>
      </c>
      <c r="E20" s="62">
        <f>E21+E22</f>
        <v>65864008</v>
      </c>
      <c r="F20" s="98">
        <f>F21+F22</f>
        <v>64364727.490000002</v>
      </c>
      <c r="G20" s="120">
        <f t="shared" si="0"/>
        <v>171.39509580903396</v>
      </c>
      <c r="H20" s="120">
        <f t="shared" si="1"/>
        <v>97.723672525364691</v>
      </c>
    </row>
    <row r="21" spans="2:8" x14ac:dyDescent="0.25">
      <c r="B21" s="27" t="s">
        <v>19</v>
      </c>
      <c r="C21" s="79">
        <v>36931035.850000001</v>
      </c>
      <c r="D21" s="8">
        <v>67311818</v>
      </c>
      <c r="E21" s="8">
        <v>64857201</v>
      </c>
      <c r="F21" s="99">
        <v>63575215.340000004</v>
      </c>
      <c r="G21" s="121">
        <f t="shared" si="0"/>
        <v>172.14576812364172</v>
      </c>
      <c r="H21" s="121">
        <f t="shared" si="1"/>
        <v>98.023371899752505</v>
      </c>
    </row>
    <row r="22" spans="2:8" x14ac:dyDescent="0.25">
      <c r="B22" s="28" t="s">
        <v>20</v>
      </c>
      <c r="C22" s="79">
        <v>622388.41</v>
      </c>
      <c r="D22" s="8">
        <v>1439242</v>
      </c>
      <c r="E22" s="8">
        <v>1006807</v>
      </c>
      <c r="F22" s="99">
        <v>789512.15</v>
      </c>
      <c r="G22" s="121">
        <f t="shared" si="0"/>
        <v>126.85200066627205</v>
      </c>
      <c r="H22" s="121">
        <f t="shared" si="1"/>
        <v>78.417427570527423</v>
      </c>
    </row>
    <row r="23" spans="2:8" x14ac:dyDescent="0.25">
      <c r="B23" s="10" t="s">
        <v>21</v>
      </c>
      <c r="C23" s="80">
        <f>C24</f>
        <v>8497.43</v>
      </c>
      <c r="D23" s="62">
        <f>D24</f>
        <v>66361</v>
      </c>
      <c r="E23" s="95">
        <f>E24</f>
        <v>66361</v>
      </c>
      <c r="F23" s="98"/>
      <c r="G23" s="120"/>
      <c r="H23" s="120"/>
    </row>
    <row r="24" spans="2:8" x14ac:dyDescent="0.25">
      <c r="B24" s="29" t="s">
        <v>22</v>
      </c>
      <c r="C24" s="79">
        <v>8497.43</v>
      </c>
      <c r="D24" s="8">
        <v>66361</v>
      </c>
      <c r="E24" s="9">
        <v>66361</v>
      </c>
      <c r="F24" s="99"/>
      <c r="G24" s="121"/>
      <c r="H24" s="121"/>
    </row>
    <row r="25" spans="2:8" x14ac:dyDescent="0.25">
      <c r="B25" s="10" t="s">
        <v>126</v>
      </c>
      <c r="C25" s="80">
        <f>C26+C27+C28</f>
        <v>4932296.28</v>
      </c>
      <c r="D25" s="62">
        <f>D26+D27+D28</f>
        <v>7836602</v>
      </c>
      <c r="E25" s="95">
        <f>E26+E27+E28</f>
        <v>7719882</v>
      </c>
      <c r="F25" s="98">
        <f>F26+F27+F28</f>
        <v>6912145.7800000003</v>
      </c>
      <c r="G25" s="120">
        <f t="shared" si="0"/>
        <v>140.14052253973682</v>
      </c>
      <c r="H25" s="120">
        <f t="shared" si="1"/>
        <v>89.536935668187681</v>
      </c>
    </row>
    <row r="26" spans="2:8" x14ac:dyDescent="0.25">
      <c r="B26" s="29" t="s">
        <v>127</v>
      </c>
      <c r="C26" s="79">
        <v>208114.42</v>
      </c>
      <c r="D26" s="8">
        <v>358022</v>
      </c>
      <c r="E26" s="9">
        <v>358022</v>
      </c>
      <c r="F26" s="99">
        <v>198278.05</v>
      </c>
      <c r="G26" s="121">
        <f t="shared" si="0"/>
        <v>95.273575949230221</v>
      </c>
      <c r="H26" s="121">
        <f t="shared" si="1"/>
        <v>55.381526833546538</v>
      </c>
    </row>
    <row r="27" spans="2:8" x14ac:dyDescent="0.25">
      <c r="B27" s="29" t="s">
        <v>128</v>
      </c>
      <c r="C27" s="79">
        <v>4724181.8600000003</v>
      </c>
      <c r="D27" s="8">
        <v>6673956</v>
      </c>
      <c r="E27" s="9">
        <v>6673956</v>
      </c>
      <c r="F27" s="99">
        <v>6025965.4800000004</v>
      </c>
      <c r="G27" s="121">
        <f t="shared" si="0"/>
        <v>127.55574739876758</v>
      </c>
      <c r="H27" s="121">
        <f t="shared" si="1"/>
        <v>90.290758284891297</v>
      </c>
    </row>
    <row r="28" spans="2:8" x14ac:dyDescent="0.25">
      <c r="B28" s="29" t="s">
        <v>129</v>
      </c>
      <c r="C28" s="79"/>
      <c r="D28" s="8">
        <v>804624</v>
      </c>
      <c r="E28" s="9">
        <v>687904</v>
      </c>
      <c r="F28" s="99">
        <v>687902.25</v>
      </c>
      <c r="G28" s="121"/>
      <c r="H28" s="121">
        <f t="shared" si="1"/>
        <v>99.99974560403777</v>
      </c>
    </row>
    <row r="29" spans="2:8" x14ac:dyDescent="0.25">
      <c r="B29" s="10" t="s">
        <v>130</v>
      </c>
      <c r="C29" s="80"/>
      <c r="D29" s="62">
        <f>D30</f>
        <v>132723</v>
      </c>
      <c r="E29" s="95">
        <f>E30</f>
        <v>132723</v>
      </c>
      <c r="F29" s="98"/>
      <c r="G29" s="120"/>
      <c r="H29" s="120"/>
    </row>
    <row r="30" spans="2:8" x14ac:dyDescent="0.25">
      <c r="B30" s="61" t="s">
        <v>131</v>
      </c>
      <c r="C30" s="79"/>
      <c r="D30" s="8">
        <v>132723</v>
      </c>
      <c r="E30" s="9">
        <v>132723</v>
      </c>
      <c r="F30" s="99"/>
      <c r="G30" s="121"/>
      <c r="H30" s="121"/>
    </row>
    <row r="31" spans="2:8" x14ac:dyDescent="0.25">
      <c r="B31" s="10" t="s">
        <v>132</v>
      </c>
      <c r="C31" s="80">
        <f>C32</f>
        <v>1606311.48</v>
      </c>
      <c r="D31" s="62">
        <f>D32</f>
        <v>783064</v>
      </c>
      <c r="E31" s="95">
        <f>E32</f>
        <v>783064</v>
      </c>
      <c r="F31" s="98">
        <f>F32</f>
        <v>649296.9</v>
      </c>
      <c r="G31" s="120">
        <f t="shared" si="0"/>
        <v>40.421606150757263</v>
      </c>
      <c r="H31" s="120">
        <f t="shared" si="1"/>
        <v>82.917475455390615</v>
      </c>
    </row>
    <row r="32" spans="2:8" x14ac:dyDescent="0.25">
      <c r="B32" s="61" t="s">
        <v>133</v>
      </c>
      <c r="C32" s="79">
        <v>1606311.48</v>
      </c>
      <c r="D32" s="8">
        <v>783064</v>
      </c>
      <c r="E32" s="9">
        <v>783064</v>
      </c>
      <c r="F32" s="99">
        <v>649296.9</v>
      </c>
      <c r="G32" s="121">
        <f t="shared" si="0"/>
        <v>40.421606150757263</v>
      </c>
      <c r="H32" s="121">
        <f t="shared" si="1"/>
        <v>82.917475455390615</v>
      </c>
    </row>
    <row r="34" spans="2:11" x14ac:dyDescent="0.25">
      <c r="B34" s="37"/>
      <c r="C34" s="37"/>
      <c r="D34" s="37"/>
      <c r="E34" s="37"/>
      <c r="F34" s="37"/>
      <c r="G34" s="124"/>
      <c r="H34" s="124"/>
    </row>
    <row r="35" spans="2:11" x14ac:dyDescent="0.25">
      <c r="B35" s="37"/>
      <c r="C35" s="37"/>
      <c r="D35" s="37"/>
      <c r="E35" s="37"/>
      <c r="F35" s="37"/>
      <c r="G35" s="124"/>
      <c r="H35" s="124"/>
    </row>
    <row r="36" spans="2:11" x14ac:dyDescent="0.25">
      <c r="B36" s="37"/>
      <c r="C36" s="37"/>
      <c r="D36" s="37"/>
      <c r="E36" s="37"/>
      <c r="F36" s="37"/>
      <c r="G36" s="124"/>
      <c r="H36" s="124"/>
    </row>
    <row r="37" spans="2:11" ht="15" customHeight="1" x14ac:dyDescent="0.25">
      <c r="I37" s="37"/>
      <c r="J37" s="37"/>
      <c r="K37" s="37"/>
    </row>
    <row r="38" spans="2:11" x14ac:dyDescent="0.25">
      <c r="I38" s="37"/>
      <c r="J38" s="37"/>
      <c r="K38" s="37"/>
    </row>
    <row r="39" spans="2:11" x14ac:dyDescent="0.25">
      <c r="I39" s="37"/>
      <c r="J39" s="37"/>
      <c r="K39" s="37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2"/>
  <sheetViews>
    <sheetView workbookViewId="0">
      <selection activeCell="F5" sqref="F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style="125" customWidth="1"/>
  </cols>
  <sheetData>
    <row r="1" spans="2:8" ht="18" x14ac:dyDescent="0.25">
      <c r="B1" s="17"/>
      <c r="C1" s="17"/>
      <c r="D1" s="17"/>
      <c r="E1" s="17"/>
      <c r="F1" s="4"/>
      <c r="G1" s="117"/>
      <c r="H1" s="117"/>
    </row>
    <row r="2" spans="2:8" ht="15.75" customHeight="1" x14ac:dyDescent="0.25">
      <c r="B2" s="129" t="s">
        <v>38</v>
      </c>
      <c r="C2" s="129"/>
      <c r="D2" s="129"/>
      <c r="E2" s="129"/>
      <c r="F2" s="129"/>
      <c r="G2" s="129"/>
      <c r="H2" s="129"/>
    </row>
    <row r="3" spans="2:8" ht="18" x14ac:dyDescent="0.25">
      <c r="B3" s="17"/>
      <c r="C3" s="17"/>
      <c r="D3" s="17"/>
      <c r="E3" s="17"/>
      <c r="F3" s="4"/>
      <c r="G3" s="117"/>
      <c r="H3" s="117"/>
    </row>
    <row r="4" spans="2:8" ht="25.5" x14ac:dyDescent="0.25">
      <c r="B4" s="43" t="s">
        <v>8</v>
      </c>
      <c r="C4" s="43" t="s">
        <v>213</v>
      </c>
      <c r="D4" s="43" t="s">
        <v>50</v>
      </c>
      <c r="E4" s="43" t="s">
        <v>47</v>
      </c>
      <c r="F4" s="43" t="s">
        <v>212</v>
      </c>
      <c r="G4" s="118" t="s">
        <v>23</v>
      </c>
      <c r="H4" s="118" t="s">
        <v>48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119" t="s">
        <v>34</v>
      </c>
      <c r="H5" s="119" t="s">
        <v>35</v>
      </c>
    </row>
    <row r="6" spans="2:8" ht="15.75" customHeight="1" x14ac:dyDescent="0.25">
      <c r="B6" s="10" t="s">
        <v>45</v>
      </c>
      <c r="C6" s="80">
        <f t="shared" ref="C6:F7" si="0">C7</f>
        <v>44100529.450000003</v>
      </c>
      <c r="D6" s="62">
        <f t="shared" si="0"/>
        <v>71569810</v>
      </c>
      <c r="E6" s="62">
        <f t="shared" si="0"/>
        <v>74566038</v>
      </c>
      <c r="F6" s="98">
        <f t="shared" si="0"/>
        <v>71926170.170000002</v>
      </c>
      <c r="G6" s="120">
        <f>F6/C6*100</f>
        <v>163.09593346616839</v>
      </c>
      <c r="H6" s="120">
        <f>F6/E6*100</f>
        <v>96.459691434859394</v>
      </c>
    </row>
    <row r="7" spans="2:8" x14ac:dyDescent="0.25">
      <c r="B7" s="10" t="s">
        <v>9</v>
      </c>
      <c r="C7" s="80">
        <f t="shared" si="0"/>
        <v>44100529.450000003</v>
      </c>
      <c r="D7" s="62">
        <f t="shared" si="0"/>
        <v>71569810</v>
      </c>
      <c r="E7" s="95">
        <f t="shared" si="0"/>
        <v>74566038</v>
      </c>
      <c r="F7" s="98">
        <f t="shared" si="0"/>
        <v>71926170.170000002</v>
      </c>
      <c r="G7" s="120">
        <f t="shared" ref="G7:G8" si="1">F7/C7*100</f>
        <v>163.09593346616839</v>
      </c>
      <c r="H7" s="120">
        <f t="shared" ref="H7:H8" si="2">F7/E7*100</f>
        <v>96.459691434859394</v>
      </c>
    </row>
    <row r="8" spans="2:8" ht="25.5" x14ac:dyDescent="0.25">
      <c r="B8" s="29" t="s">
        <v>10</v>
      </c>
      <c r="C8" s="79">
        <v>44100529.450000003</v>
      </c>
      <c r="D8" s="8">
        <v>71569810</v>
      </c>
      <c r="E8" s="9">
        <v>74566038</v>
      </c>
      <c r="F8" s="99">
        <v>71926170.170000002</v>
      </c>
      <c r="G8" s="121">
        <f t="shared" si="1"/>
        <v>163.09593346616839</v>
      </c>
      <c r="H8" s="121">
        <f t="shared" si="2"/>
        <v>96.459691434859394</v>
      </c>
    </row>
    <row r="10" spans="2:8" x14ac:dyDescent="0.25">
      <c r="B10" s="37"/>
      <c r="C10" s="37"/>
      <c r="D10" s="37"/>
      <c r="E10" s="37"/>
      <c r="F10" s="37"/>
      <c r="G10" s="124"/>
      <c r="H10" s="124"/>
    </row>
    <row r="11" spans="2:8" x14ac:dyDescent="0.25">
      <c r="B11" s="37"/>
      <c r="C11" s="37"/>
      <c r="D11" s="37"/>
      <c r="E11" s="37"/>
      <c r="F11" s="37"/>
      <c r="G11" s="124"/>
      <c r="H11" s="124"/>
    </row>
    <row r="12" spans="2:8" x14ac:dyDescent="0.25">
      <c r="B12" s="37"/>
      <c r="C12" s="37"/>
      <c r="D12" s="37"/>
      <c r="E12" s="37"/>
      <c r="F12" s="37"/>
      <c r="G12" s="124"/>
      <c r="H12" s="1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workbookViewId="0">
      <selection activeCell="J8" sqref="J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style="125" customWidth="1"/>
  </cols>
  <sheetData>
    <row r="1" spans="2:12" ht="18" customHeight="1" x14ac:dyDescent="0.25">
      <c r="B1" s="3"/>
      <c r="C1" s="3"/>
      <c r="D1" s="17"/>
      <c r="E1" s="3"/>
      <c r="F1" s="3"/>
      <c r="G1" s="3"/>
      <c r="H1" s="3"/>
      <c r="I1" s="3"/>
      <c r="J1" s="3"/>
      <c r="K1" s="116"/>
      <c r="L1" s="116"/>
    </row>
    <row r="2" spans="2:12" ht="15.75" customHeight="1" x14ac:dyDescent="0.25">
      <c r="B2" s="129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12" ht="18" x14ac:dyDescent="0.25">
      <c r="B3" s="3"/>
      <c r="C3" s="3"/>
      <c r="D3" s="17"/>
      <c r="E3" s="3"/>
      <c r="F3" s="3"/>
      <c r="G3" s="3"/>
      <c r="H3" s="3"/>
      <c r="I3" s="3"/>
      <c r="J3" s="4"/>
      <c r="K3" s="117"/>
      <c r="L3" s="117"/>
    </row>
    <row r="4" spans="2:12" ht="18" customHeight="1" x14ac:dyDescent="0.25">
      <c r="B4" s="129" t="s">
        <v>52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2:12" ht="15.75" customHeight="1" x14ac:dyDescent="0.25">
      <c r="B5" s="129" t="s">
        <v>39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2:12" ht="18" x14ac:dyDescent="0.25">
      <c r="B6" s="3"/>
      <c r="C6" s="3"/>
      <c r="D6" s="17"/>
      <c r="E6" s="3"/>
      <c r="F6" s="3"/>
      <c r="G6" s="3"/>
      <c r="H6" s="3"/>
      <c r="I6" s="3"/>
      <c r="J6" s="4"/>
      <c r="K6" s="117"/>
      <c r="L6" s="117"/>
    </row>
    <row r="7" spans="2:12" ht="25.5" customHeight="1" x14ac:dyDescent="0.25">
      <c r="B7" s="156" t="s">
        <v>8</v>
      </c>
      <c r="C7" s="157"/>
      <c r="D7" s="157"/>
      <c r="E7" s="157"/>
      <c r="F7" s="158"/>
      <c r="G7" s="46" t="s">
        <v>211</v>
      </c>
      <c r="H7" s="46" t="s">
        <v>50</v>
      </c>
      <c r="I7" s="46" t="s">
        <v>47</v>
      </c>
      <c r="J7" s="46" t="s">
        <v>210</v>
      </c>
      <c r="K7" s="126" t="s">
        <v>23</v>
      </c>
      <c r="L7" s="126" t="s">
        <v>48</v>
      </c>
    </row>
    <row r="8" spans="2:12" x14ac:dyDescent="0.25">
      <c r="B8" s="156">
        <v>1</v>
      </c>
      <c r="C8" s="157"/>
      <c r="D8" s="157"/>
      <c r="E8" s="157"/>
      <c r="F8" s="158"/>
      <c r="G8" s="47">
        <v>2</v>
      </c>
      <c r="H8" s="47">
        <v>3</v>
      </c>
      <c r="I8" s="47">
        <v>4</v>
      </c>
      <c r="J8" s="47">
        <v>5</v>
      </c>
      <c r="K8" s="127" t="s">
        <v>34</v>
      </c>
      <c r="L8" s="127" t="s">
        <v>35</v>
      </c>
    </row>
    <row r="9" spans="2:12" ht="25.5" x14ac:dyDescent="0.25">
      <c r="B9" s="10">
        <v>8</v>
      </c>
      <c r="C9" s="10"/>
      <c r="D9" s="10"/>
      <c r="E9" s="10"/>
      <c r="F9" s="10" t="s">
        <v>11</v>
      </c>
      <c r="G9" s="80">
        <f>G10</f>
        <v>1466337.35</v>
      </c>
      <c r="H9" s="62">
        <f>H10</f>
        <v>732674</v>
      </c>
      <c r="I9" s="62">
        <f>I10</f>
        <v>732674</v>
      </c>
      <c r="J9" s="98">
        <f>J10</f>
        <v>600000</v>
      </c>
      <c r="K9" s="120">
        <f>J9/G9*100</f>
        <v>40.918278457545938</v>
      </c>
      <c r="L9" s="120">
        <f>J9/I9*100</f>
        <v>81.89181000008189</v>
      </c>
    </row>
    <row r="10" spans="2:12" x14ac:dyDescent="0.25">
      <c r="B10" s="10"/>
      <c r="C10" s="15">
        <v>84</v>
      </c>
      <c r="D10" s="15"/>
      <c r="E10" s="15"/>
      <c r="F10" s="15" t="s">
        <v>15</v>
      </c>
      <c r="G10" s="79">
        <f>G11</f>
        <v>1466337.35</v>
      </c>
      <c r="H10" s="8">
        <v>732674</v>
      </c>
      <c r="I10" s="8">
        <v>732674</v>
      </c>
      <c r="J10" s="99">
        <f>J11</f>
        <v>600000</v>
      </c>
      <c r="K10" s="121">
        <f t="shared" ref="K10:K11" si="0">J10/G10*100</f>
        <v>40.918278457545938</v>
      </c>
      <c r="L10" s="121">
        <f t="shared" ref="L10" si="1">J10/I10*100</f>
        <v>81.89181000008189</v>
      </c>
    </row>
    <row r="11" spans="2:12" ht="51" x14ac:dyDescent="0.25">
      <c r="B11" s="11"/>
      <c r="C11" s="11"/>
      <c r="D11" s="11">
        <v>841</v>
      </c>
      <c r="E11" s="11"/>
      <c r="F11" s="30" t="s">
        <v>40</v>
      </c>
      <c r="G11" s="79">
        <f>G12</f>
        <v>1466337.35</v>
      </c>
      <c r="H11" s="8"/>
      <c r="I11" s="8"/>
      <c r="J11" s="99">
        <v>600000</v>
      </c>
      <c r="K11" s="121">
        <f t="shared" si="0"/>
        <v>40.918278457545938</v>
      </c>
      <c r="L11" s="121"/>
    </row>
    <row r="12" spans="2:12" ht="25.5" x14ac:dyDescent="0.25">
      <c r="B12" s="11"/>
      <c r="C12" s="11"/>
      <c r="D12" s="11">
        <v>8413</v>
      </c>
      <c r="E12" s="11"/>
      <c r="F12" s="30" t="s">
        <v>204</v>
      </c>
      <c r="G12" s="79">
        <v>1466337.35</v>
      </c>
      <c r="H12" s="8"/>
      <c r="I12" s="8"/>
      <c r="J12" s="99">
        <v>600000</v>
      </c>
      <c r="K12" s="121">
        <f t="shared" ref="K12" si="2">J12/G12*100</f>
        <v>40.918278457545938</v>
      </c>
      <c r="L12" s="121"/>
    </row>
    <row r="19" spans="2:12" x14ac:dyDescent="0.25">
      <c r="B19" s="37"/>
      <c r="C19" s="37"/>
      <c r="D19" s="37"/>
      <c r="E19" s="37"/>
      <c r="F19" s="37"/>
      <c r="G19" s="37"/>
      <c r="H19" s="37"/>
      <c r="I19" s="37"/>
      <c r="J19" s="37"/>
      <c r="K19" s="124"/>
      <c r="L19" s="124"/>
    </row>
    <row r="20" spans="2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124"/>
      <c r="L20" s="124"/>
    </row>
    <row r="21" spans="2:12" x14ac:dyDescent="0.25">
      <c r="B21" s="37"/>
      <c r="C21" s="37"/>
      <c r="D21" s="37"/>
      <c r="E21" s="37"/>
      <c r="F21" s="37"/>
      <c r="G21" s="37"/>
      <c r="H21" s="37"/>
      <c r="I21" s="37"/>
      <c r="J21" s="37"/>
      <c r="K21" s="124"/>
      <c r="L21" s="1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F5" sqref="F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style="125" customWidth="1"/>
  </cols>
  <sheetData>
    <row r="1" spans="2:8" ht="18" x14ac:dyDescent="0.25">
      <c r="B1" s="17"/>
      <c r="C1" s="17"/>
      <c r="D1" s="17"/>
      <c r="E1" s="17"/>
      <c r="F1" s="4"/>
      <c r="G1" s="117"/>
      <c r="H1" s="117"/>
    </row>
    <row r="2" spans="2:8" ht="15.75" customHeight="1" x14ac:dyDescent="0.25">
      <c r="B2" s="129" t="s">
        <v>41</v>
      </c>
      <c r="C2" s="129"/>
      <c r="D2" s="129"/>
      <c r="E2" s="129"/>
      <c r="F2" s="129"/>
      <c r="G2" s="129"/>
      <c r="H2" s="129"/>
    </row>
    <row r="3" spans="2:8" ht="18" x14ac:dyDescent="0.25">
      <c r="B3" s="17"/>
      <c r="C3" s="17"/>
      <c r="D3" s="17"/>
      <c r="E3" s="17"/>
      <c r="F3" s="4"/>
      <c r="G3" s="117"/>
      <c r="H3" s="117"/>
    </row>
    <row r="4" spans="2:8" ht="25.5" x14ac:dyDescent="0.25">
      <c r="B4" s="43" t="s">
        <v>8</v>
      </c>
      <c r="C4" s="43" t="s">
        <v>207</v>
      </c>
      <c r="D4" s="43" t="s">
        <v>50</v>
      </c>
      <c r="E4" s="43" t="s">
        <v>47</v>
      </c>
      <c r="F4" s="43" t="s">
        <v>214</v>
      </c>
      <c r="G4" s="118" t="s">
        <v>23</v>
      </c>
      <c r="H4" s="118" t="s">
        <v>48</v>
      </c>
    </row>
    <row r="5" spans="2:8" x14ac:dyDescent="0.25"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118" t="s">
        <v>34</v>
      </c>
      <c r="H5" s="118" t="s">
        <v>35</v>
      </c>
    </row>
    <row r="6" spans="2:8" x14ac:dyDescent="0.25">
      <c r="B6" s="10" t="s">
        <v>43</v>
      </c>
      <c r="C6" s="80">
        <f t="shared" ref="C6:F7" si="0">C7</f>
        <v>1466337.35</v>
      </c>
      <c r="D6" s="62">
        <f t="shared" si="0"/>
        <v>732674</v>
      </c>
      <c r="E6" s="95">
        <f t="shared" si="0"/>
        <v>732674</v>
      </c>
      <c r="F6" s="98">
        <f t="shared" si="0"/>
        <v>600000</v>
      </c>
      <c r="G6" s="120">
        <f>F6/C6*100</f>
        <v>40.918278457545938</v>
      </c>
      <c r="H6" s="120">
        <f>F6/E6*100</f>
        <v>81.89181000008189</v>
      </c>
    </row>
    <row r="7" spans="2:8" x14ac:dyDescent="0.25">
      <c r="B7" s="10" t="s">
        <v>134</v>
      </c>
      <c r="C7" s="80">
        <f t="shared" si="0"/>
        <v>1466337.35</v>
      </c>
      <c r="D7" s="62">
        <f t="shared" si="0"/>
        <v>732674</v>
      </c>
      <c r="E7" s="62">
        <f t="shared" si="0"/>
        <v>732674</v>
      </c>
      <c r="F7" s="98">
        <f t="shared" si="0"/>
        <v>600000</v>
      </c>
      <c r="G7" s="120">
        <f t="shared" ref="G7:G8" si="1">F7/C7*100</f>
        <v>40.918278457545938</v>
      </c>
      <c r="H7" s="120">
        <f t="shared" ref="H7:H8" si="2">F7/E7*100</f>
        <v>81.89181000008189</v>
      </c>
    </row>
    <row r="8" spans="2:8" x14ac:dyDescent="0.25">
      <c r="B8" s="27" t="s">
        <v>133</v>
      </c>
      <c r="C8" s="79">
        <v>1466337.35</v>
      </c>
      <c r="D8" s="8">
        <v>732674</v>
      </c>
      <c r="E8" s="8">
        <v>732674</v>
      </c>
      <c r="F8" s="99">
        <v>600000</v>
      </c>
      <c r="G8" s="121">
        <f t="shared" si="1"/>
        <v>40.918278457545938</v>
      </c>
      <c r="H8" s="121">
        <f t="shared" si="2"/>
        <v>81.89181000008189</v>
      </c>
    </row>
    <row r="17" spans="2:8" ht="15.75" customHeight="1" x14ac:dyDescent="0.25"/>
    <row r="18" spans="2:8" ht="15.75" customHeight="1" x14ac:dyDescent="0.25"/>
    <row r="28" spans="2:8" x14ac:dyDescent="0.25">
      <c r="B28" s="51"/>
      <c r="C28" s="51"/>
      <c r="D28" s="51"/>
      <c r="E28" s="51"/>
      <c r="F28" s="51"/>
      <c r="G28" s="128"/>
      <c r="H28" s="12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2"/>
  <sheetViews>
    <sheetView workbookViewId="0">
      <selection activeCell="B6" sqref="B6:E6"/>
    </sheetView>
  </sheetViews>
  <sheetFormatPr defaultRowHeight="15" x14ac:dyDescent="0.25"/>
  <cols>
    <col min="2" max="2" width="8.140625" customWidth="1"/>
    <col min="3" max="3" width="8.42578125" bestFit="1" customWidth="1"/>
    <col min="4" max="4" width="25.42578125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29" t="s">
        <v>12</v>
      </c>
      <c r="C2" s="129"/>
      <c r="D2" s="129"/>
      <c r="E2" s="129"/>
      <c r="F2" s="129"/>
      <c r="G2" s="129"/>
      <c r="H2" s="129"/>
      <c r="I2" s="129"/>
      <c r="J2" s="31"/>
    </row>
    <row r="3" spans="2:10" ht="18" x14ac:dyDescent="0.25">
      <c r="B3" s="3"/>
      <c r="C3" s="3"/>
      <c r="D3" s="3"/>
      <c r="E3" s="3"/>
      <c r="F3" s="3"/>
      <c r="G3" s="3"/>
      <c r="H3" s="3"/>
      <c r="I3" s="4"/>
      <c r="J3" s="4"/>
    </row>
    <row r="4" spans="2:10" ht="15.75" x14ac:dyDescent="0.25">
      <c r="B4" s="163" t="s">
        <v>55</v>
      </c>
      <c r="C4" s="163"/>
      <c r="D4" s="163"/>
      <c r="E4" s="163"/>
      <c r="F4" s="163"/>
      <c r="G4" s="163"/>
      <c r="H4" s="163"/>
      <c r="I4" s="163"/>
    </row>
    <row r="5" spans="2:10" ht="18" x14ac:dyDescent="0.25">
      <c r="B5" s="17"/>
      <c r="C5" s="17"/>
      <c r="D5" s="17"/>
      <c r="E5" s="17"/>
      <c r="F5" s="17"/>
      <c r="G5" s="17"/>
      <c r="H5" s="17"/>
      <c r="I5" s="4"/>
    </row>
    <row r="6" spans="2:10" ht="25.5" x14ac:dyDescent="0.25">
      <c r="B6" s="156" t="s">
        <v>8</v>
      </c>
      <c r="C6" s="157"/>
      <c r="D6" s="157"/>
      <c r="E6" s="158"/>
      <c r="F6" s="43" t="s">
        <v>50</v>
      </c>
      <c r="G6" s="43" t="s">
        <v>47</v>
      </c>
      <c r="H6" s="43" t="s">
        <v>212</v>
      </c>
      <c r="I6" s="43" t="s">
        <v>48</v>
      </c>
    </row>
    <row r="7" spans="2:10" s="48" customFormat="1" ht="11.25" x14ac:dyDescent="0.2">
      <c r="B7" s="153">
        <v>1</v>
      </c>
      <c r="C7" s="154"/>
      <c r="D7" s="154"/>
      <c r="E7" s="155"/>
      <c r="F7" s="45">
        <v>2</v>
      </c>
      <c r="G7" s="45">
        <v>3</v>
      </c>
      <c r="H7" s="45">
        <v>4</v>
      </c>
      <c r="I7" s="45" t="s">
        <v>42</v>
      </c>
    </row>
    <row r="8" spans="2:10" ht="30" customHeight="1" x14ac:dyDescent="0.25">
      <c r="B8" s="160" t="s">
        <v>143</v>
      </c>
      <c r="C8" s="161"/>
      <c r="D8" s="162"/>
      <c r="E8" s="89" t="s">
        <v>135</v>
      </c>
      <c r="F8" s="75">
        <f>F11+F14+F62+F73+F77+F81+F85+F89+F100+F105+F109+F113+F126+F130+F145+F167+F176+F180+F184+F205+F220</f>
        <v>77569810</v>
      </c>
      <c r="G8" s="75">
        <f>G11+G14+G62+G73+G77+G81+G85+G89+G100+G105+G109+G113+G126+G130+G145+G167+G176+G180+G184+G205+G220</f>
        <v>74566038</v>
      </c>
      <c r="H8" s="106">
        <f>H11+H14+H62+H73+H77+H81+H85+H89+H100+H105+H109+H113+H126+H130+H145+H167+H176+H180+H184+H205+H220</f>
        <v>71926170.170000017</v>
      </c>
      <c r="I8" s="80">
        <f>H8/G8*100</f>
        <v>96.459691434859423</v>
      </c>
    </row>
    <row r="9" spans="2:10" ht="30" customHeight="1" x14ac:dyDescent="0.25">
      <c r="B9" s="103" t="s">
        <v>191</v>
      </c>
      <c r="C9" s="104"/>
      <c r="D9" s="105"/>
      <c r="E9" s="89" t="s">
        <v>192</v>
      </c>
      <c r="F9" s="75">
        <f>F8</f>
        <v>77569810</v>
      </c>
      <c r="G9" s="75">
        <f>G8</f>
        <v>74566038</v>
      </c>
      <c r="H9" s="106">
        <f>H8</f>
        <v>71926170.170000017</v>
      </c>
      <c r="I9" s="80">
        <f>I8</f>
        <v>96.459691434859423</v>
      </c>
    </row>
    <row r="10" spans="2:10" ht="30" customHeight="1" x14ac:dyDescent="0.25">
      <c r="B10" s="164">
        <v>3505</v>
      </c>
      <c r="C10" s="165"/>
      <c r="D10" s="166"/>
      <c r="E10" s="89" t="s">
        <v>136</v>
      </c>
      <c r="F10" s="75">
        <f>F8</f>
        <v>77569810</v>
      </c>
      <c r="G10" s="62">
        <f>G8</f>
        <v>74566038</v>
      </c>
      <c r="H10" s="80">
        <f>H8</f>
        <v>71926170.170000017</v>
      </c>
      <c r="I10" s="80">
        <f>I8</f>
        <v>96.459691434859423</v>
      </c>
    </row>
    <row r="11" spans="2:10" ht="30" customHeight="1" x14ac:dyDescent="0.25">
      <c r="B11" s="164" t="s">
        <v>137</v>
      </c>
      <c r="C11" s="165"/>
      <c r="D11" s="166"/>
      <c r="E11" s="74" t="s">
        <v>140</v>
      </c>
      <c r="F11" s="75">
        <f>F13</f>
        <v>13272</v>
      </c>
      <c r="G11" s="62"/>
      <c r="H11" s="79"/>
      <c r="I11" s="79"/>
    </row>
    <row r="12" spans="2:10" ht="30" customHeight="1" x14ac:dyDescent="0.25">
      <c r="B12" s="167">
        <v>11</v>
      </c>
      <c r="C12" s="168"/>
      <c r="D12" s="169"/>
      <c r="E12" s="52" t="s">
        <v>138</v>
      </c>
      <c r="F12" s="49">
        <v>13272</v>
      </c>
      <c r="G12" s="8"/>
      <c r="H12" s="79"/>
      <c r="I12" s="79"/>
    </row>
    <row r="13" spans="2:10" ht="30" customHeight="1" x14ac:dyDescent="0.25">
      <c r="B13" s="71"/>
      <c r="C13" s="72">
        <v>31</v>
      </c>
      <c r="D13" s="73"/>
      <c r="E13" s="52" t="s">
        <v>5</v>
      </c>
      <c r="F13" s="49">
        <v>13272</v>
      </c>
      <c r="G13" s="49"/>
      <c r="H13" s="107"/>
      <c r="I13" s="79"/>
    </row>
    <row r="14" spans="2:10" ht="30" customHeight="1" x14ac:dyDescent="0.25">
      <c r="B14" s="164" t="s">
        <v>139</v>
      </c>
      <c r="C14" s="165"/>
      <c r="D14" s="166"/>
      <c r="E14" s="74" t="s">
        <v>147</v>
      </c>
      <c r="F14" s="75">
        <f>F16+F21+F46+F50+F52+F61+F58</f>
        <v>28319434</v>
      </c>
      <c r="G14" s="75">
        <f>G16+G21+G46+G50+G52+G61+G58+G54</f>
        <v>27457851</v>
      </c>
      <c r="H14" s="106">
        <f>H16+H21+H46+H50+H52+H61+H54+H59</f>
        <v>26691032.989999998</v>
      </c>
      <c r="I14" s="80">
        <f>H14/G14*100</f>
        <v>97.20729051228372</v>
      </c>
    </row>
    <row r="15" spans="2:10" ht="30" customHeight="1" x14ac:dyDescent="0.25">
      <c r="B15" s="167">
        <v>11</v>
      </c>
      <c r="C15" s="168"/>
      <c r="D15" s="169"/>
      <c r="E15" s="52" t="s">
        <v>138</v>
      </c>
      <c r="F15" s="49">
        <v>28112221</v>
      </c>
      <c r="G15" s="49">
        <v>27249647</v>
      </c>
      <c r="H15" s="107">
        <v>26635459.82</v>
      </c>
      <c r="I15" s="79">
        <f>H15/G15*100</f>
        <v>97.746072894081891</v>
      </c>
    </row>
    <row r="16" spans="2:10" ht="30" customHeight="1" x14ac:dyDescent="0.25">
      <c r="B16" s="71"/>
      <c r="C16" s="72">
        <v>31</v>
      </c>
      <c r="D16" s="73"/>
      <c r="E16" s="52" t="s">
        <v>5</v>
      </c>
      <c r="F16" s="49">
        <v>21395538</v>
      </c>
      <c r="G16" s="49">
        <v>20542964</v>
      </c>
      <c r="H16" s="107">
        <v>20519583.559999999</v>
      </c>
      <c r="I16" s="79">
        <f>H16/G16*100</f>
        <v>99.886187601750166</v>
      </c>
    </row>
    <row r="17" spans="2:9" ht="30" customHeight="1" x14ac:dyDescent="0.25">
      <c r="B17" s="71"/>
      <c r="C17" s="72"/>
      <c r="D17" s="73">
        <v>3111</v>
      </c>
      <c r="E17" s="52" t="s">
        <v>31</v>
      </c>
      <c r="F17" s="49"/>
      <c r="G17" s="8"/>
      <c r="H17" s="79">
        <v>16565108.869999999</v>
      </c>
      <c r="I17" s="79"/>
    </row>
    <row r="18" spans="2:9" ht="30" customHeight="1" x14ac:dyDescent="0.25">
      <c r="B18" s="71"/>
      <c r="C18" s="72"/>
      <c r="D18" s="73">
        <v>3113</v>
      </c>
      <c r="E18" s="52" t="s">
        <v>141</v>
      </c>
      <c r="F18" s="49"/>
      <c r="G18" s="8"/>
      <c r="H18" s="79">
        <v>224150.37</v>
      </c>
      <c r="I18" s="79"/>
    </row>
    <row r="19" spans="2:9" ht="30" customHeight="1" x14ac:dyDescent="0.25">
      <c r="B19" s="71"/>
      <c r="C19" s="72"/>
      <c r="D19" s="73">
        <v>3121</v>
      </c>
      <c r="E19" s="52" t="s">
        <v>61</v>
      </c>
      <c r="F19" s="49"/>
      <c r="G19" s="8"/>
      <c r="H19" s="79">
        <v>965504.58</v>
      </c>
      <c r="I19" s="79"/>
    </row>
    <row r="20" spans="2:9" ht="30" customHeight="1" x14ac:dyDescent="0.25">
      <c r="B20" s="71"/>
      <c r="C20" s="72"/>
      <c r="D20" s="73">
        <v>3132</v>
      </c>
      <c r="E20" s="52" t="s">
        <v>63</v>
      </c>
      <c r="F20" s="49"/>
      <c r="G20" s="8"/>
      <c r="H20" s="79">
        <v>2764819.64</v>
      </c>
      <c r="I20" s="79"/>
    </row>
    <row r="21" spans="2:9" ht="30" customHeight="1" x14ac:dyDescent="0.25">
      <c r="B21" s="71"/>
      <c r="C21" s="72">
        <v>32</v>
      </c>
      <c r="D21" s="73"/>
      <c r="E21" s="52" t="s">
        <v>14</v>
      </c>
      <c r="F21" s="49">
        <v>6710757</v>
      </c>
      <c r="G21" s="49">
        <v>6700757</v>
      </c>
      <c r="H21" s="107">
        <v>6115211.3600000003</v>
      </c>
      <c r="I21" s="79">
        <f>H21/G21*100</f>
        <v>91.261500155877911</v>
      </c>
    </row>
    <row r="22" spans="2:9" ht="30" customHeight="1" x14ac:dyDescent="0.25">
      <c r="B22" s="71"/>
      <c r="C22" s="72"/>
      <c r="D22" s="73">
        <v>3211</v>
      </c>
      <c r="E22" s="52" t="s">
        <v>33</v>
      </c>
      <c r="F22" s="49"/>
      <c r="G22" s="8"/>
      <c r="H22" s="79">
        <v>76239.55</v>
      </c>
      <c r="I22" s="79"/>
    </row>
    <row r="23" spans="2:9" ht="30" customHeight="1" x14ac:dyDescent="0.25">
      <c r="B23" s="71"/>
      <c r="C23" s="72"/>
      <c r="D23" s="73">
        <v>3212</v>
      </c>
      <c r="E23" s="52" t="s">
        <v>64</v>
      </c>
      <c r="F23" s="49"/>
      <c r="G23" s="8"/>
      <c r="H23" s="79">
        <v>822636.32</v>
      </c>
      <c r="I23" s="79"/>
    </row>
    <row r="24" spans="2:9" ht="30" customHeight="1" x14ac:dyDescent="0.25">
      <c r="B24" s="71"/>
      <c r="C24" s="72"/>
      <c r="D24" s="73">
        <v>3213</v>
      </c>
      <c r="E24" s="52" t="s">
        <v>65</v>
      </c>
      <c r="F24" s="49"/>
      <c r="G24" s="8"/>
      <c r="H24" s="79">
        <v>28029.919999999998</v>
      </c>
      <c r="I24" s="79"/>
    </row>
    <row r="25" spans="2:9" ht="30" customHeight="1" x14ac:dyDescent="0.25">
      <c r="B25" s="71"/>
      <c r="C25" s="72"/>
      <c r="D25" s="73">
        <v>3214</v>
      </c>
      <c r="E25" s="52" t="s">
        <v>193</v>
      </c>
      <c r="F25" s="49"/>
      <c r="G25" s="8"/>
      <c r="H25" s="79">
        <v>5878.62</v>
      </c>
      <c r="I25" s="79"/>
    </row>
    <row r="26" spans="2:9" ht="30" customHeight="1" x14ac:dyDescent="0.25">
      <c r="B26" s="71"/>
      <c r="C26" s="72"/>
      <c r="D26" s="73">
        <v>3221</v>
      </c>
      <c r="E26" s="52" t="s">
        <v>67</v>
      </c>
      <c r="F26" s="49"/>
      <c r="G26" s="8"/>
      <c r="H26" s="79">
        <v>142698.78</v>
      </c>
      <c r="I26" s="79"/>
    </row>
    <row r="27" spans="2:9" ht="30" customHeight="1" x14ac:dyDescent="0.25">
      <c r="B27" s="71"/>
      <c r="C27" s="72"/>
      <c r="D27" s="73">
        <v>3223</v>
      </c>
      <c r="E27" s="52" t="s">
        <v>68</v>
      </c>
      <c r="F27" s="49"/>
      <c r="G27" s="8"/>
      <c r="H27" s="79">
        <v>603348.96</v>
      </c>
      <c r="I27" s="79"/>
    </row>
    <row r="28" spans="2:9" ht="30" customHeight="1" x14ac:dyDescent="0.25">
      <c r="B28" s="71"/>
      <c r="C28" s="72"/>
      <c r="D28" s="73">
        <v>3224</v>
      </c>
      <c r="E28" s="52" t="s">
        <v>194</v>
      </c>
      <c r="F28" s="49"/>
      <c r="G28" s="8"/>
      <c r="H28" s="79">
        <v>136891.70000000001</v>
      </c>
      <c r="I28" s="79"/>
    </row>
    <row r="29" spans="2:9" ht="30" customHeight="1" x14ac:dyDescent="0.25">
      <c r="B29" s="71"/>
      <c r="C29" s="72"/>
      <c r="D29" s="73">
        <v>3225</v>
      </c>
      <c r="E29" s="52" t="s">
        <v>69</v>
      </c>
      <c r="F29" s="49"/>
      <c r="G29" s="8"/>
      <c r="H29" s="79">
        <v>16495.439999999999</v>
      </c>
      <c r="I29" s="79"/>
    </row>
    <row r="30" spans="2:9" ht="30" customHeight="1" x14ac:dyDescent="0.25">
      <c r="B30" s="71"/>
      <c r="C30" s="72"/>
      <c r="D30" s="73">
        <v>3231</v>
      </c>
      <c r="E30" s="52" t="s">
        <v>72</v>
      </c>
      <c r="F30" s="49"/>
      <c r="G30" s="8"/>
      <c r="H30" s="79">
        <v>1108395.73</v>
      </c>
      <c r="I30" s="79"/>
    </row>
    <row r="31" spans="2:9" ht="30" customHeight="1" x14ac:dyDescent="0.25">
      <c r="B31" s="71"/>
      <c r="C31" s="72"/>
      <c r="D31" s="73">
        <v>3232</v>
      </c>
      <c r="E31" s="52" t="s">
        <v>73</v>
      </c>
      <c r="F31" s="49"/>
      <c r="G31" s="8"/>
      <c r="H31" s="79">
        <v>447497.28</v>
      </c>
      <c r="I31" s="79"/>
    </row>
    <row r="32" spans="2:9" ht="30" customHeight="1" x14ac:dyDescent="0.25">
      <c r="B32" s="71"/>
      <c r="C32" s="72"/>
      <c r="D32" s="73">
        <v>3233</v>
      </c>
      <c r="E32" s="52" t="s">
        <v>74</v>
      </c>
      <c r="F32" s="49"/>
      <c r="G32" s="8"/>
      <c r="H32" s="79">
        <v>112397.44</v>
      </c>
      <c r="I32" s="79"/>
    </row>
    <row r="33" spans="2:9" ht="30" customHeight="1" x14ac:dyDescent="0.25">
      <c r="B33" s="71"/>
      <c r="C33" s="72"/>
      <c r="D33" s="73">
        <v>3234</v>
      </c>
      <c r="E33" s="52" t="s">
        <v>75</v>
      </c>
      <c r="F33" s="49"/>
      <c r="G33" s="8"/>
      <c r="H33" s="79">
        <v>167526.76999999999</v>
      </c>
      <c r="I33" s="79"/>
    </row>
    <row r="34" spans="2:9" ht="30" customHeight="1" x14ac:dyDescent="0.25">
      <c r="B34" s="71"/>
      <c r="C34" s="72"/>
      <c r="D34" s="73">
        <v>3235</v>
      </c>
      <c r="E34" s="52" t="s">
        <v>76</v>
      </c>
      <c r="F34" s="49"/>
      <c r="G34" s="8"/>
      <c r="H34" s="79">
        <v>316050.03000000003</v>
      </c>
      <c r="I34" s="79"/>
    </row>
    <row r="35" spans="2:9" ht="30" customHeight="1" x14ac:dyDescent="0.25">
      <c r="B35" s="71"/>
      <c r="C35" s="72"/>
      <c r="D35" s="73">
        <v>3236</v>
      </c>
      <c r="E35" s="52" t="s">
        <v>142</v>
      </c>
      <c r="F35" s="49"/>
      <c r="G35" s="8"/>
      <c r="H35" s="79">
        <v>68662.48</v>
      </c>
      <c r="I35" s="79"/>
    </row>
    <row r="36" spans="2:9" ht="30" customHeight="1" x14ac:dyDescent="0.25">
      <c r="B36" s="71"/>
      <c r="C36" s="72"/>
      <c r="D36" s="73">
        <v>3237</v>
      </c>
      <c r="E36" s="52" t="s">
        <v>79</v>
      </c>
      <c r="F36" s="49"/>
      <c r="G36" s="8"/>
      <c r="H36" s="79">
        <v>191789.75</v>
      </c>
      <c r="I36" s="79"/>
    </row>
    <row r="37" spans="2:9" ht="30" customHeight="1" x14ac:dyDescent="0.25">
      <c r="B37" s="71"/>
      <c r="C37" s="72"/>
      <c r="D37" s="73">
        <v>3238</v>
      </c>
      <c r="E37" s="52" t="s">
        <v>78</v>
      </c>
      <c r="F37" s="49"/>
      <c r="G37" s="8"/>
      <c r="H37" s="79">
        <v>1250382.03</v>
      </c>
      <c r="I37" s="79"/>
    </row>
    <row r="38" spans="2:9" ht="30" customHeight="1" x14ac:dyDescent="0.25">
      <c r="B38" s="71"/>
      <c r="C38" s="72"/>
      <c r="D38" s="73">
        <v>3239</v>
      </c>
      <c r="E38" s="52" t="s">
        <v>80</v>
      </c>
      <c r="F38" s="49"/>
      <c r="G38" s="8"/>
      <c r="H38" s="79">
        <v>524378.37</v>
      </c>
      <c r="I38" s="79"/>
    </row>
    <row r="39" spans="2:9" ht="30" customHeight="1" x14ac:dyDescent="0.25">
      <c r="B39" s="71"/>
      <c r="C39" s="72"/>
      <c r="D39" s="73">
        <v>3291</v>
      </c>
      <c r="E39" s="52" t="s">
        <v>82</v>
      </c>
      <c r="F39" s="49"/>
      <c r="G39" s="8"/>
      <c r="H39" s="79">
        <v>17020.12</v>
      </c>
      <c r="I39" s="79"/>
    </row>
    <row r="40" spans="2:9" ht="30" customHeight="1" x14ac:dyDescent="0.25">
      <c r="B40" s="71"/>
      <c r="C40" s="72"/>
      <c r="D40" s="73">
        <v>3292</v>
      </c>
      <c r="E40" s="52" t="s">
        <v>83</v>
      </c>
      <c r="F40" s="49"/>
      <c r="G40" s="8"/>
      <c r="H40" s="79">
        <v>14508.26</v>
      </c>
      <c r="I40" s="79"/>
    </row>
    <row r="41" spans="2:9" ht="30" customHeight="1" x14ac:dyDescent="0.25">
      <c r="B41" s="71"/>
      <c r="C41" s="72"/>
      <c r="D41" s="73">
        <v>3293</v>
      </c>
      <c r="E41" s="52" t="s">
        <v>84</v>
      </c>
      <c r="F41" s="49"/>
      <c r="G41" s="8"/>
      <c r="H41" s="79">
        <v>7478.46</v>
      </c>
      <c r="I41" s="79"/>
    </row>
    <row r="42" spans="2:9" ht="30" customHeight="1" x14ac:dyDescent="0.25">
      <c r="B42" s="71"/>
      <c r="C42" s="72"/>
      <c r="D42" s="73">
        <v>3294</v>
      </c>
      <c r="E42" s="52" t="s">
        <v>85</v>
      </c>
      <c r="F42" s="49"/>
      <c r="G42" s="8"/>
      <c r="H42" s="79">
        <v>22328</v>
      </c>
      <c r="I42" s="79"/>
    </row>
    <row r="43" spans="2:9" ht="30" customHeight="1" x14ac:dyDescent="0.25">
      <c r="B43" s="71"/>
      <c r="C43" s="72"/>
      <c r="D43" s="73">
        <v>3295</v>
      </c>
      <c r="E43" s="52" t="s">
        <v>86</v>
      </c>
      <c r="F43" s="49"/>
      <c r="G43" s="8"/>
      <c r="H43" s="79">
        <v>322.54000000000002</v>
      </c>
      <c r="I43" s="79"/>
    </row>
    <row r="44" spans="2:9" ht="30" customHeight="1" x14ac:dyDescent="0.25">
      <c r="B44" s="71"/>
      <c r="C44" s="72"/>
      <c r="D44" s="73">
        <v>3296</v>
      </c>
      <c r="E44" s="52" t="s">
        <v>87</v>
      </c>
      <c r="F44" s="49"/>
      <c r="G44" s="8"/>
      <c r="H44" s="79">
        <v>32523.21</v>
      </c>
      <c r="I44" s="79"/>
    </row>
    <row r="45" spans="2:9" ht="30" customHeight="1" x14ac:dyDescent="0.25">
      <c r="B45" s="71"/>
      <c r="C45" s="72"/>
      <c r="D45" s="73">
        <v>3299</v>
      </c>
      <c r="E45" s="52" t="s">
        <v>81</v>
      </c>
      <c r="F45" s="49"/>
      <c r="G45" s="8"/>
      <c r="H45" s="79">
        <v>1731.6</v>
      </c>
      <c r="I45" s="79"/>
    </row>
    <row r="46" spans="2:9" ht="30" customHeight="1" x14ac:dyDescent="0.25">
      <c r="B46" s="71"/>
      <c r="C46" s="72">
        <v>34</v>
      </c>
      <c r="D46" s="73"/>
      <c r="E46" s="52" t="s">
        <v>88</v>
      </c>
      <c r="F46" s="49">
        <v>5926</v>
      </c>
      <c r="G46" s="49">
        <v>5926</v>
      </c>
      <c r="H46" s="107">
        <v>664.9</v>
      </c>
      <c r="I46" s="79">
        <f>H46/G46*100</f>
        <v>11.220047249409381</v>
      </c>
    </row>
    <row r="47" spans="2:9" ht="30" customHeight="1" x14ac:dyDescent="0.25">
      <c r="B47" s="71"/>
      <c r="C47" s="72"/>
      <c r="D47" s="73">
        <v>3433</v>
      </c>
      <c r="E47" s="52" t="s">
        <v>90</v>
      </c>
      <c r="F47" s="49"/>
      <c r="G47" s="8"/>
      <c r="H47" s="79">
        <v>638.36</v>
      </c>
      <c r="I47" s="79"/>
    </row>
    <row r="48" spans="2:9" ht="30" customHeight="1" x14ac:dyDescent="0.25">
      <c r="B48" s="71"/>
      <c r="C48" s="72"/>
      <c r="D48" s="73">
        <v>3434</v>
      </c>
      <c r="E48" s="52" t="s">
        <v>91</v>
      </c>
      <c r="F48" s="49"/>
      <c r="G48" s="8"/>
      <c r="H48" s="79">
        <v>26.54</v>
      </c>
      <c r="I48" s="79"/>
    </row>
    <row r="49" spans="2:9" ht="30" customHeight="1" x14ac:dyDescent="0.25">
      <c r="B49" s="71">
        <v>31</v>
      </c>
      <c r="C49" s="72"/>
      <c r="D49" s="73"/>
      <c r="E49" s="52" t="s">
        <v>144</v>
      </c>
      <c r="F49" s="49">
        <v>66361</v>
      </c>
      <c r="G49" s="8">
        <v>66361</v>
      </c>
      <c r="H49" s="79"/>
      <c r="I49" s="79"/>
    </row>
    <row r="50" spans="2:9" ht="30" customHeight="1" x14ac:dyDescent="0.25">
      <c r="B50" s="71"/>
      <c r="C50" s="72">
        <v>32</v>
      </c>
      <c r="D50" s="73"/>
      <c r="E50" s="52" t="s">
        <v>14</v>
      </c>
      <c r="F50" s="49">
        <v>66361</v>
      </c>
      <c r="G50" s="8">
        <v>66361</v>
      </c>
      <c r="H50" s="79"/>
      <c r="I50" s="79"/>
    </row>
    <row r="51" spans="2:9" ht="30" customHeight="1" x14ac:dyDescent="0.25">
      <c r="B51" s="71">
        <v>52</v>
      </c>
      <c r="C51" s="72"/>
      <c r="D51" s="73"/>
      <c r="E51" s="52" t="s">
        <v>145</v>
      </c>
      <c r="F51" s="49">
        <v>19908</v>
      </c>
      <c r="G51" s="8">
        <v>19908</v>
      </c>
      <c r="H51" s="79"/>
      <c r="I51" s="79"/>
    </row>
    <row r="52" spans="2:9" ht="30" customHeight="1" x14ac:dyDescent="0.25">
      <c r="B52" s="71"/>
      <c r="C52" s="72">
        <v>32</v>
      </c>
      <c r="D52" s="73"/>
      <c r="E52" s="52" t="s">
        <v>14</v>
      </c>
      <c r="F52" s="49">
        <v>19908</v>
      </c>
      <c r="G52" s="8">
        <v>19908</v>
      </c>
      <c r="H52" s="79"/>
      <c r="I52" s="79"/>
    </row>
    <row r="53" spans="2:9" ht="30" customHeight="1" x14ac:dyDescent="0.25">
      <c r="B53" s="113">
        <v>5762</v>
      </c>
      <c r="C53" s="114"/>
      <c r="D53" s="115"/>
      <c r="E53" s="52" t="s">
        <v>205</v>
      </c>
      <c r="F53" s="49"/>
      <c r="G53" s="8">
        <v>991</v>
      </c>
      <c r="H53" s="79">
        <v>990.17</v>
      </c>
      <c r="I53" s="79">
        <f>H53/G53*100</f>
        <v>99.916246215943488</v>
      </c>
    </row>
    <row r="54" spans="2:9" ht="30" customHeight="1" x14ac:dyDescent="0.25">
      <c r="B54" s="113"/>
      <c r="C54" s="114">
        <v>32</v>
      </c>
      <c r="D54" s="115"/>
      <c r="E54" s="52" t="s">
        <v>14</v>
      </c>
      <c r="F54" s="49"/>
      <c r="G54" s="8">
        <v>991</v>
      </c>
      <c r="H54" s="79">
        <v>990.17</v>
      </c>
      <c r="I54" s="79">
        <f>H54/G54*100</f>
        <v>99.916246215943488</v>
      </c>
    </row>
    <row r="55" spans="2:9" ht="30" customHeight="1" x14ac:dyDescent="0.25">
      <c r="B55" s="113"/>
      <c r="C55" s="114"/>
      <c r="D55" s="115">
        <v>3234</v>
      </c>
      <c r="E55" s="52" t="s">
        <v>75</v>
      </c>
      <c r="F55" s="49"/>
      <c r="G55" s="8"/>
      <c r="H55" s="79">
        <v>30.17</v>
      </c>
      <c r="I55" s="79"/>
    </row>
    <row r="56" spans="2:9" ht="30" customHeight="1" x14ac:dyDescent="0.25">
      <c r="B56" s="113"/>
      <c r="C56" s="114"/>
      <c r="D56" s="115">
        <v>3235</v>
      </c>
      <c r="E56" s="52" t="s">
        <v>76</v>
      </c>
      <c r="F56" s="49"/>
      <c r="G56" s="8"/>
      <c r="H56" s="79">
        <v>960</v>
      </c>
      <c r="I56" s="79"/>
    </row>
    <row r="57" spans="2:9" ht="30" customHeight="1" x14ac:dyDescent="0.25">
      <c r="B57" s="113">
        <v>5765211</v>
      </c>
      <c r="C57" s="114"/>
      <c r="D57" s="115"/>
      <c r="E57" s="52" t="s">
        <v>206</v>
      </c>
      <c r="F57" s="49">
        <v>54583</v>
      </c>
      <c r="G57" s="8">
        <v>54583</v>
      </c>
      <c r="H57" s="79">
        <v>54583</v>
      </c>
      <c r="I57" s="79">
        <f>H57/G57*100</f>
        <v>100</v>
      </c>
    </row>
    <row r="58" spans="2:9" ht="30" customHeight="1" x14ac:dyDescent="0.25">
      <c r="B58" s="113"/>
      <c r="C58" s="114">
        <v>32</v>
      </c>
      <c r="D58" s="115"/>
      <c r="E58" s="52" t="s">
        <v>14</v>
      </c>
      <c r="F58" s="49">
        <v>54583</v>
      </c>
      <c r="G58" s="8">
        <v>54583</v>
      </c>
      <c r="H58" s="79">
        <v>54583</v>
      </c>
      <c r="I58" s="79">
        <f>H58/G58*100</f>
        <v>100</v>
      </c>
    </row>
    <row r="59" spans="2:9" ht="30" customHeight="1" x14ac:dyDescent="0.25">
      <c r="B59" s="113"/>
      <c r="C59" s="114"/>
      <c r="D59" s="115">
        <v>3237</v>
      </c>
      <c r="E59" s="52" t="s">
        <v>79</v>
      </c>
      <c r="F59" s="49"/>
      <c r="G59" s="8"/>
      <c r="H59" s="79">
        <v>54583</v>
      </c>
      <c r="I59" s="79"/>
    </row>
    <row r="60" spans="2:9" ht="30" customHeight="1" x14ac:dyDescent="0.25">
      <c r="B60" s="71">
        <v>61</v>
      </c>
      <c r="C60" s="72"/>
      <c r="D60" s="73"/>
      <c r="E60" s="52" t="s">
        <v>146</v>
      </c>
      <c r="F60" s="49">
        <v>66361</v>
      </c>
      <c r="G60" s="8">
        <v>66361</v>
      </c>
      <c r="H60" s="79"/>
      <c r="I60" s="79"/>
    </row>
    <row r="61" spans="2:9" ht="30" customHeight="1" x14ac:dyDescent="0.25">
      <c r="B61" s="71"/>
      <c r="C61" s="72">
        <v>32</v>
      </c>
      <c r="D61" s="73"/>
      <c r="E61" s="52" t="s">
        <v>14</v>
      </c>
      <c r="F61" s="49">
        <v>66361</v>
      </c>
      <c r="G61" s="8">
        <v>66361</v>
      </c>
      <c r="H61" s="79"/>
      <c r="I61" s="79"/>
    </row>
    <row r="62" spans="2:9" ht="30" customHeight="1" x14ac:dyDescent="0.25">
      <c r="B62" s="76" t="s">
        <v>148</v>
      </c>
      <c r="C62" s="77"/>
      <c r="D62" s="74"/>
      <c r="E62" s="78" t="s">
        <v>149</v>
      </c>
      <c r="F62" s="75">
        <f>F63+F67+F71</f>
        <v>26621549</v>
      </c>
      <c r="G62" s="75">
        <f>G63+G67+G70</f>
        <v>26621549</v>
      </c>
      <c r="H62" s="106">
        <f>H63+H67+H70</f>
        <v>26575026.09</v>
      </c>
      <c r="I62" s="80">
        <f>H62/G62*100</f>
        <v>99.825243414648796</v>
      </c>
    </row>
    <row r="63" spans="2:9" ht="30" customHeight="1" x14ac:dyDescent="0.25">
      <c r="B63" s="71">
        <v>11</v>
      </c>
      <c r="C63" s="72"/>
      <c r="D63" s="73"/>
      <c r="E63" s="52" t="s">
        <v>138</v>
      </c>
      <c r="F63" s="49">
        <v>26417189</v>
      </c>
      <c r="G63" s="49">
        <v>26417189</v>
      </c>
      <c r="H63" s="107">
        <v>26417174.5</v>
      </c>
      <c r="I63" s="79">
        <f t="shared" ref="I63:I64" si="0">H63/G63*100</f>
        <v>99.999945111495407</v>
      </c>
    </row>
    <row r="64" spans="2:9" ht="30" customHeight="1" x14ac:dyDescent="0.25">
      <c r="B64" s="71"/>
      <c r="C64" s="72">
        <v>32</v>
      </c>
      <c r="D64" s="73"/>
      <c r="E64" s="52" t="s">
        <v>14</v>
      </c>
      <c r="F64" s="49">
        <v>26417189</v>
      </c>
      <c r="G64" s="49">
        <v>26417189</v>
      </c>
      <c r="H64" s="107">
        <v>26417174.5</v>
      </c>
      <c r="I64" s="79">
        <f t="shared" si="0"/>
        <v>99.999945111495407</v>
      </c>
    </row>
    <row r="65" spans="2:9" ht="30" customHeight="1" x14ac:dyDescent="0.25">
      <c r="B65" s="71"/>
      <c r="C65" s="72"/>
      <c r="D65" s="73">
        <v>3237</v>
      </c>
      <c r="E65" s="52" t="s">
        <v>79</v>
      </c>
      <c r="F65" s="49"/>
      <c r="G65" s="49"/>
      <c r="H65" s="107">
        <v>25613280.699999999</v>
      </c>
      <c r="I65" s="79"/>
    </row>
    <row r="66" spans="2:9" ht="30" customHeight="1" x14ac:dyDescent="0.25">
      <c r="B66" s="71"/>
      <c r="C66" s="72"/>
      <c r="D66" s="73">
        <v>3238</v>
      </c>
      <c r="E66" s="52" t="s">
        <v>78</v>
      </c>
      <c r="F66" s="49"/>
      <c r="G66" s="49"/>
      <c r="H66" s="107">
        <v>803893.8</v>
      </c>
      <c r="I66" s="79"/>
    </row>
    <row r="67" spans="2:9" ht="30" customHeight="1" x14ac:dyDescent="0.25">
      <c r="B67" s="71">
        <v>52</v>
      </c>
      <c r="C67" s="72"/>
      <c r="D67" s="73"/>
      <c r="E67" s="52" t="s">
        <v>145</v>
      </c>
      <c r="F67" s="49">
        <v>199084</v>
      </c>
      <c r="G67" s="49">
        <v>199084</v>
      </c>
      <c r="H67" s="107">
        <v>152575.59</v>
      </c>
      <c r="I67" s="79">
        <f>H67/G67*100</f>
        <v>76.638800707239156</v>
      </c>
    </row>
    <row r="68" spans="2:9" ht="30" customHeight="1" x14ac:dyDescent="0.25">
      <c r="B68" s="71"/>
      <c r="C68" s="72">
        <v>32</v>
      </c>
      <c r="D68" s="73"/>
      <c r="E68" s="52" t="s">
        <v>14</v>
      </c>
      <c r="F68" s="49">
        <v>199084</v>
      </c>
      <c r="G68" s="49">
        <v>199084</v>
      </c>
      <c r="H68" s="107">
        <v>152575.59</v>
      </c>
      <c r="I68" s="79">
        <f t="shared" ref="I68:I71" si="1">H68/G68*100</f>
        <v>76.638800707239156</v>
      </c>
    </row>
    <row r="69" spans="2:9" ht="30" customHeight="1" x14ac:dyDescent="0.25">
      <c r="B69" s="71"/>
      <c r="C69" s="72"/>
      <c r="D69" s="73">
        <v>3291</v>
      </c>
      <c r="E69" s="52" t="s">
        <v>82</v>
      </c>
      <c r="F69" s="49"/>
      <c r="G69" s="49"/>
      <c r="H69" s="107">
        <v>152575.59</v>
      </c>
      <c r="I69" s="79"/>
    </row>
    <row r="70" spans="2:9" ht="30" customHeight="1" x14ac:dyDescent="0.25">
      <c r="B70" s="113">
        <v>5765211</v>
      </c>
      <c r="C70" s="114"/>
      <c r="D70" s="115"/>
      <c r="E70" s="52" t="s">
        <v>206</v>
      </c>
      <c r="F70" s="49">
        <v>5276</v>
      </c>
      <c r="G70" s="49">
        <v>5276</v>
      </c>
      <c r="H70" s="107">
        <v>5276</v>
      </c>
      <c r="I70" s="79">
        <f t="shared" si="1"/>
        <v>100</v>
      </c>
    </row>
    <row r="71" spans="2:9" ht="30" customHeight="1" x14ac:dyDescent="0.25">
      <c r="B71" s="113"/>
      <c r="C71" s="114">
        <v>32</v>
      </c>
      <c r="D71" s="115"/>
      <c r="E71" s="52" t="s">
        <v>14</v>
      </c>
      <c r="F71" s="49">
        <v>5276</v>
      </c>
      <c r="G71" s="49">
        <v>5276</v>
      </c>
      <c r="H71" s="107">
        <v>5276</v>
      </c>
      <c r="I71" s="79">
        <f t="shared" si="1"/>
        <v>100</v>
      </c>
    </row>
    <row r="72" spans="2:9" ht="30" customHeight="1" x14ac:dyDescent="0.25">
      <c r="B72" s="113"/>
      <c r="C72" s="114"/>
      <c r="D72" s="115">
        <v>3237</v>
      </c>
      <c r="E72" s="52" t="s">
        <v>79</v>
      </c>
      <c r="F72" s="49"/>
      <c r="G72" s="49"/>
      <c r="H72" s="107">
        <v>5276</v>
      </c>
      <c r="I72" s="79"/>
    </row>
    <row r="73" spans="2:9" ht="30" customHeight="1" x14ac:dyDescent="0.25">
      <c r="B73" s="76" t="s">
        <v>150</v>
      </c>
      <c r="C73" s="77"/>
      <c r="D73" s="74"/>
      <c r="E73" s="78" t="s">
        <v>151</v>
      </c>
      <c r="F73" s="75">
        <f>F74</f>
        <v>65252</v>
      </c>
      <c r="G73" s="75">
        <f t="shared" ref="G73:H73" si="2">G74</f>
        <v>47998</v>
      </c>
      <c r="H73" s="106">
        <f t="shared" si="2"/>
        <v>14830</v>
      </c>
      <c r="I73" s="80">
        <f>H73/G73*100</f>
        <v>30.897120713363059</v>
      </c>
    </row>
    <row r="74" spans="2:9" ht="30" customHeight="1" x14ac:dyDescent="0.25">
      <c r="B74" s="71">
        <v>11</v>
      </c>
      <c r="C74" s="72"/>
      <c r="D74" s="73"/>
      <c r="E74" s="52" t="s">
        <v>138</v>
      </c>
      <c r="F74" s="49">
        <f>F75</f>
        <v>65252</v>
      </c>
      <c r="G74" s="49">
        <f>G75</f>
        <v>47998</v>
      </c>
      <c r="H74" s="107">
        <f>H75</f>
        <v>14830</v>
      </c>
      <c r="I74" s="79">
        <f t="shared" ref="I74:I75" si="3">H74/G74*100</f>
        <v>30.897120713363059</v>
      </c>
    </row>
    <row r="75" spans="2:9" ht="30" customHeight="1" x14ac:dyDescent="0.25">
      <c r="B75" s="71"/>
      <c r="C75" s="72">
        <v>32</v>
      </c>
      <c r="D75" s="73"/>
      <c r="E75" s="52" t="s">
        <v>14</v>
      </c>
      <c r="F75" s="49">
        <v>65252</v>
      </c>
      <c r="G75" s="49">
        <v>47998</v>
      </c>
      <c r="H75" s="107">
        <f>H76</f>
        <v>14830</v>
      </c>
      <c r="I75" s="79">
        <f t="shared" si="3"/>
        <v>30.897120713363059</v>
      </c>
    </row>
    <row r="76" spans="2:9" ht="30" customHeight="1" x14ac:dyDescent="0.25">
      <c r="B76" s="71"/>
      <c r="C76" s="72"/>
      <c r="D76" s="73">
        <v>3237</v>
      </c>
      <c r="E76" s="52" t="s">
        <v>79</v>
      </c>
      <c r="F76" s="49"/>
      <c r="G76" s="8"/>
      <c r="H76" s="79">
        <v>14830</v>
      </c>
      <c r="I76" s="79"/>
    </row>
    <row r="77" spans="2:9" ht="30" customHeight="1" x14ac:dyDescent="0.25">
      <c r="B77" s="164" t="s">
        <v>152</v>
      </c>
      <c r="C77" s="165"/>
      <c r="D77" s="166"/>
      <c r="E77" s="78" t="s">
        <v>153</v>
      </c>
      <c r="F77" s="75">
        <f>F78</f>
        <v>1846312</v>
      </c>
      <c r="G77" s="75">
        <f t="shared" ref="G77:H78" si="4">G78</f>
        <v>1846312</v>
      </c>
      <c r="H77" s="106">
        <f t="shared" si="4"/>
        <v>1829172.37</v>
      </c>
      <c r="I77" s="80">
        <f>H77/G77*100</f>
        <v>99.071682900831505</v>
      </c>
    </row>
    <row r="78" spans="2:9" ht="30" customHeight="1" x14ac:dyDescent="0.25">
      <c r="B78" s="71">
        <v>11</v>
      </c>
      <c r="C78" s="72"/>
      <c r="D78" s="73"/>
      <c r="E78" s="52" t="s">
        <v>138</v>
      </c>
      <c r="F78" s="49">
        <f>F79</f>
        <v>1846312</v>
      </c>
      <c r="G78" s="49">
        <f t="shared" si="4"/>
        <v>1846312</v>
      </c>
      <c r="H78" s="107">
        <f>H79</f>
        <v>1829172.37</v>
      </c>
      <c r="I78" s="79">
        <f t="shared" ref="I78:I83" si="5">H78/G78*100</f>
        <v>99.071682900831505</v>
      </c>
    </row>
    <row r="79" spans="2:9" ht="30" customHeight="1" x14ac:dyDescent="0.25">
      <c r="B79" s="71"/>
      <c r="C79" s="72">
        <v>32</v>
      </c>
      <c r="D79" s="73"/>
      <c r="E79" s="52" t="s">
        <v>14</v>
      </c>
      <c r="F79" s="49">
        <v>1846312</v>
      </c>
      <c r="G79" s="49">
        <v>1846312</v>
      </c>
      <c r="H79" s="107">
        <f>H80</f>
        <v>1829172.37</v>
      </c>
      <c r="I79" s="79">
        <f t="shared" si="5"/>
        <v>99.071682900831505</v>
      </c>
    </row>
    <row r="80" spans="2:9" ht="30" customHeight="1" x14ac:dyDescent="0.25">
      <c r="B80" s="71"/>
      <c r="C80" s="72"/>
      <c r="D80" s="73">
        <v>3238</v>
      </c>
      <c r="E80" s="52" t="s">
        <v>78</v>
      </c>
      <c r="F80" s="49"/>
      <c r="G80" s="49"/>
      <c r="H80" s="107">
        <v>1829172.37</v>
      </c>
      <c r="I80" s="79"/>
    </row>
    <row r="81" spans="2:9" ht="30" customHeight="1" x14ac:dyDescent="0.25">
      <c r="B81" s="76" t="s">
        <v>154</v>
      </c>
      <c r="C81" s="77"/>
      <c r="D81" s="74"/>
      <c r="E81" s="78" t="s">
        <v>155</v>
      </c>
      <c r="F81" s="75">
        <f t="shared" ref="F81:H82" si="6">F82</f>
        <v>79634</v>
      </c>
      <c r="G81" s="75">
        <f t="shared" si="6"/>
        <v>79634</v>
      </c>
      <c r="H81" s="80">
        <f t="shared" si="6"/>
        <v>64084.49</v>
      </c>
      <c r="I81" s="79">
        <f t="shared" si="5"/>
        <v>80.473780043699932</v>
      </c>
    </row>
    <row r="82" spans="2:9" ht="30" customHeight="1" x14ac:dyDescent="0.25">
      <c r="B82" s="71">
        <v>11</v>
      </c>
      <c r="C82" s="72"/>
      <c r="D82" s="73"/>
      <c r="E82" s="52" t="s">
        <v>138</v>
      </c>
      <c r="F82" s="49">
        <f t="shared" si="6"/>
        <v>79634</v>
      </c>
      <c r="G82" s="49">
        <f t="shared" si="6"/>
        <v>79634</v>
      </c>
      <c r="H82" s="79">
        <f t="shared" si="6"/>
        <v>64084.49</v>
      </c>
      <c r="I82" s="79">
        <f t="shared" si="5"/>
        <v>80.473780043699932</v>
      </c>
    </row>
    <row r="83" spans="2:9" ht="30" customHeight="1" x14ac:dyDescent="0.25">
      <c r="B83" s="71"/>
      <c r="C83" s="72">
        <v>32</v>
      </c>
      <c r="D83" s="73"/>
      <c r="E83" s="52" t="s">
        <v>14</v>
      </c>
      <c r="F83" s="49">
        <v>79634</v>
      </c>
      <c r="G83" s="49">
        <v>79634</v>
      </c>
      <c r="H83" s="79">
        <f>H84</f>
        <v>64084.49</v>
      </c>
      <c r="I83" s="79">
        <f t="shared" si="5"/>
        <v>80.473780043699932</v>
      </c>
    </row>
    <row r="84" spans="2:9" ht="30" customHeight="1" x14ac:dyDescent="0.25">
      <c r="B84" s="113"/>
      <c r="C84" s="114"/>
      <c r="D84" s="115">
        <v>3237</v>
      </c>
      <c r="E84" s="52" t="s">
        <v>79</v>
      </c>
      <c r="F84" s="49"/>
      <c r="G84" s="49"/>
      <c r="H84" s="107">
        <v>64084.49</v>
      </c>
      <c r="I84" s="79"/>
    </row>
    <row r="85" spans="2:9" ht="30" customHeight="1" x14ac:dyDescent="0.25">
      <c r="B85" s="76" t="s">
        <v>156</v>
      </c>
      <c r="C85" s="77"/>
      <c r="D85" s="74"/>
      <c r="E85" s="78" t="s">
        <v>157</v>
      </c>
      <c r="F85" s="75">
        <f>F86</f>
        <v>331807</v>
      </c>
      <c r="G85" s="75">
        <f t="shared" ref="G85:H87" si="7">G86</f>
        <v>331807</v>
      </c>
      <c r="H85" s="106">
        <f t="shared" si="7"/>
        <v>245649.49</v>
      </c>
      <c r="I85" s="80">
        <f>H85/G85*100</f>
        <v>74.033847989945954</v>
      </c>
    </row>
    <row r="86" spans="2:9" ht="30" customHeight="1" x14ac:dyDescent="0.25">
      <c r="B86" s="71">
        <v>11</v>
      </c>
      <c r="C86" s="72"/>
      <c r="D86" s="73"/>
      <c r="E86" s="52" t="s">
        <v>138</v>
      </c>
      <c r="F86" s="49">
        <f>F87</f>
        <v>331807</v>
      </c>
      <c r="G86" s="49">
        <f t="shared" si="7"/>
        <v>331807</v>
      </c>
      <c r="H86" s="107">
        <f t="shared" si="7"/>
        <v>245649.49</v>
      </c>
      <c r="I86" s="79">
        <f t="shared" ref="I86:I87" si="8">H86/G86*100</f>
        <v>74.033847989945954</v>
      </c>
    </row>
    <row r="87" spans="2:9" ht="30" customHeight="1" x14ac:dyDescent="0.25">
      <c r="B87" s="71"/>
      <c r="C87" s="72">
        <v>32</v>
      </c>
      <c r="D87" s="73"/>
      <c r="E87" s="52" t="s">
        <v>14</v>
      </c>
      <c r="F87" s="49">
        <v>331807</v>
      </c>
      <c r="G87" s="49">
        <v>331807</v>
      </c>
      <c r="H87" s="107">
        <f t="shared" si="7"/>
        <v>245649.49</v>
      </c>
      <c r="I87" s="79">
        <f t="shared" si="8"/>
        <v>74.033847989945954</v>
      </c>
    </row>
    <row r="88" spans="2:9" ht="30" customHeight="1" x14ac:dyDescent="0.25">
      <c r="B88" s="71"/>
      <c r="C88" s="72"/>
      <c r="D88" s="73">
        <v>3238</v>
      </c>
      <c r="E88" s="52" t="s">
        <v>78</v>
      </c>
      <c r="F88" s="49"/>
      <c r="G88" s="49"/>
      <c r="H88" s="107">
        <v>245649.49</v>
      </c>
      <c r="I88" s="79"/>
    </row>
    <row r="89" spans="2:9" ht="48" customHeight="1" x14ac:dyDescent="0.25">
      <c r="B89" s="76" t="s">
        <v>158</v>
      </c>
      <c r="C89" s="77"/>
      <c r="D89" s="74"/>
      <c r="E89" s="78" t="s">
        <v>159</v>
      </c>
      <c r="F89" s="75">
        <f>F90+F98</f>
        <v>670489</v>
      </c>
      <c r="G89" s="75">
        <f t="shared" ref="G89:H89" si="9">G90+G98</f>
        <v>270489</v>
      </c>
      <c r="H89" s="106">
        <f t="shared" si="9"/>
        <v>177074.52999999997</v>
      </c>
      <c r="I89" s="80">
        <f>H89/G89*100</f>
        <v>65.464595602778658</v>
      </c>
    </row>
    <row r="90" spans="2:9" ht="30" customHeight="1" x14ac:dyDescent="0.25">
      <c r="B90" s="71">
        <v>11</v>
      </c>
      <c r="C90" s="72"/>
      <c r="D90" s="73"/>
      <c r="E90" s="52" t="s">
        <v>138</v>
      </c>
      <c r="F90" s="49">
        <f>F91</f>
        <v>637733</v>
      </c>
      <c r="G90" s="49">
        <f t="shared" ref="G90:H90" si="10">G91</f>
        <v>237733</v>
      </c>
      <c r="H90" s="107">
        <f t="shared" si="10"/>
        <v>177074.52999999997</v>
      </c>
      <c r="I90" s="79">
        <f t="shared" ref="I90:I91" si="11">H90/G90*100</f>
        <v>74.484623506202325</v>
      </c>
    </row>
    <row r="91" spans="2:9" ht="30" customHeight="1" x14ac:dyDescent="0.25">
      <c r="B91" s="71"/>
      <c r="C91" s="72">
        <v>32</v>
      </c>
      <c r="D91" s="73"/>
      <c r="E91" s="52" t="s">
        <v>14</v>
      </c>
      <c r="F91" s="49">
        <v>637733</v>
      </c>
      <c r="G91" s="49">
        <v>237733</v>
      </c>
      <c r="H91" s="107">
        <f>SUM(H92:H97)</f>
        <v>177074.52999999997</v>
      </c>
      <c r="I91" s="79">
        <f t="shared" si="11"/>
        <v>74.484623506202325</v>
      </c>
    </row>
    <row r="92" spans="2:9" ht="30" customHeight="1" x14ac:dyDescent="0.25">
      <c r="B92" s="113"/>
      <c r="C92" s="114"/>
      <c r="D92" s="115">
        <v>3211</v>
      </c>
      <c r="E92" s="52" t="s">
        <v>33</v>
      </c>
      <c r="F92" s="49"/>
      <c r="G92" s="49"/>
      <c r="H92" s="107">
        <v>2092.15</v>
      </c>
      <c r="I92" s="79"/>
    </row>
    <row r="93" spans="2:9" ht="30" customHeight="1" x14ac:dyDescent="0.25">
      <c r="B93" s="71"/>
      <c r="C93" s="72"/>
      <c r="D93" s="73">
        <v>3233</v>
      </c>
      <c r="E93" s="52" t="s">
        <v>74</v>
      </c>
      <c r="F93" s="49"/>
      <c r="G93" s="49"/>
      <c r="H93" s="107">
        <v>5554.5</v>
      </c>
      <c r="I93" s="79"/>
    </row>
    <row r="94" spans="2:9" ht="30" customHeight="1" x14ac:dyDescent="0.25">
      <c r="B94" s="113"/>
      <c r="C94" s="114"/>
      <c r="D94" s="115">
        <v>3237</v>
      </c>
      <c r="E94" s="52" t="s">
        <v>79</v>
      </c>
      <c r="F94" s="49"/>
      <c r="G94" s="49"/>
      <c r="H94" s="107">
        <v>748.75</v>
      </c>
      <c r="I94" s="79"/>
    </row>
    <row r="95" spans="2:9" ht="30" customHeight="1" x14ac:dyDescent="0.25">
      <c r="B95" s="71"/>
      <c r="C95" s="72"/>
      <c r="D95" s="73">
        <v>3238</v>
      </c>
      <c r="E95" s="52" t="s">
        <v>78</v>
      </c>
      <c r="F95" s="49"/>
      <c r="G95" s="49"/>
      <c r="H95" s="107">
        <v>160721.07999999999</v>
      </c>
      <c r="I95" s="79"/>
    </row>
    <row r="96" spans="2:9" ht="30" customHeight="1" x14ac:dyDescent="0.25">
      <c r="B96" s="113"/>
      <c r="C96" s="114"/>
      <c r="D96" s="115">
        <v>3239</v>
      </c>
      <c r="E96" s="52" t="s">
        <v>80</v>
      </c>
      <c r="F96" s="49"/>
      <c r="G96" s="49"/>
      <c r="H96" s="107">
        <v>617.19000000000005</v>
      </c>
      <c r="I96" s="79"/>
    </row>
    <row r="97" spans="2:9" ht="30" customHeight="1" x14ac:dyDescent="0.25">
      <c r="B97" s="71"/>
      <c r="C97" s="72"/>
      <c r="D97" s="73">
        <v>3291</v>
      </c>
      <c r="E97" s="52" t="s">
        <v>82</v>
      </c>
      <c r="F97" s="49"/>
      <c r="G97" s="49"/>
      <c r="H97" s="107">
        <v>7340.86</v>
      </c>
      <c r="I97" s="79"/>
    </row>
    <row r="98" spans="2:9" ht="30" customHeight="1" x14ac:dyDescent="0.25">
      <c r="B98" s="71">
        <v>52</v>
      </c>
      <c r="C98" s="72"/>
      <c r="D98" s="73"/>
      <c r="E98" s="52" t="s">
        <v>145</v>
      </c>
      <c r="F98" s="49">
        <f>F99</f>
        <v>32756</v>
      </c>
      <c r="G98" s="49">
        <f t="shared" ref="G98" si="12">G99</f>
        <v>32756</v>
      </c>
      <c r="H98" s="107"/>
      <c r="I98" s="79"/>
    </row>
    <row r="99" spans="2:9" ht="30" customHeight="1" x14ac:dyDescent="0.25">
      <c r="B99" s="71"/>
      <c r="C99" s="72">
        <v>32</v>
      </c>
      <c r="D99" s="73"/>
      <c r="E99" s="52" t="s">
        <v>14</v>
      </c>
      <c r="F99" s="49">
        <f>32756</f>
        <v>32756</v>
      </c>
      <c r="G99" s="49">
        <v>32756</v>
      </c>
      <c r="H99" s="107"/>
      <c r="I99" s="79"/>
    </row>
    <row r="100" spans="2:9" ht="47.25" customHeight="1" x14ac:dyDescent="0.25">
      <c r="B100" s="76" t="s">
        <v>160</v>
      </c>
      <c r="C100" s="77"/>
      <c r="D100" s="74"/>
      <c r="E100" s="78" t="s">
        <v>161</v>
      </c>
      <c r="F100" s="75">
        <f>F101</f>
        <v>4575506</v>
      </c>
      <c r="G100" s="75">
        <f t="shared" ref="G100:H101" si="13">G101</f>
        <v>4575506</v>
      </c>
      <c r="H100" s="106">
        <f t="shared" si="13"/>
        <v>4570055.2</v>
      </c>
      <c r="I100" s="80">
        <f>H100/G100*100</f>
        <v>99.880870006508573</v>
      </c>
    </row>
    <row r="101" spans="2:9" ht="30" customHeight="1" x14ac:dyDescent="0.25">
      <c r="B101" s="71">
        <v>11</v>
      </c>
      <c r="C101" s="72"/>
      <c r="D101" s="73"/>
      <c r="E101" s="52" t="s">
        <v>138</v>
      </c>
      <c r="F101" s="49">
        <f>F102</f>
        <v>4575506</v>
      </c>
      <c r="G101" s="49">
        <f t="shared" si="13"/>
        <v>4575506</v>
      </c>
      <c r="H101" s="107">
        <f t="shared" si="13"/>
        <v>4570055.2</v>
      </c>
      <c r="I101" s="79">
        <f t="shared" ref="I101:I102" si="14">H101/G101*100</f>
        <v>99.880870006508573</v>
      </c>
    </row>
    <row r="102" spans="2:9" ht="30" customHeight="1" x14ac:dyDescent="0.25">
      <c r="B102" s="71"/>
      <c r="C102" s="72">
        <v>32</v>
      </c>
      <c r="D102" s="73"/>
      <c r="E102" s="52" t="s">
        <v>14</v>
      </c>
      <c r="F102" s="49">
        <v>4575506</v>
      </c>
      <c r="G102" s="49">
        <v>4575506</v>
      </c>
      <c r="H102" s="107">
        <f t="shared" ref="H102" si="15">H103+H104</f>
        <v>4570055.2</v>
      </c>
      <c r="I102" s="79">
        <f t="shared" si="14"/>
        <v>99.880870006508573</v>
      </c>
    </row>
    <row r="103" spans="2:9" ht="30" customHeight="1" x14ac:dyDescent="0.25">
      <c r="B103" s="71"/>
      <c r="C103" s="72"/>
      <c r="D103" s="73">
        <v>3231</v>
      </c>
      <c r="E103" s="52" t="s">
        <v>72</v>
      </c>
      <c r="F103" s="49"/>
      <c r="G103" s="49"/>
      <c r="H103" s="107">
        <v>559625.01</v>
      </c>
      <c r="I103" s="79"/>
    </row>
    <row r="104" spans="2:9" ht="30" customHeight="1" x14ac:dyDescent="0.25">
      <c r="B104" s="71"/>
      <c r="C104" s="72"/>
      <c r="D104" s="73">
        <v>3238</v>
      </c>
      <c r="E104" s="52" t="s">
        <v>78</v>
      </c>
      <c r="F104" s="49"/>
      <c r="G104" s="49"/>
      <c r="H104" s="107">
        <v>4010430.19</v>
      </c>
      <c r="I104" s="79"/>
    </row>
    <row r="105" spans="2:9" ht="52.5" customHeight="1" x14ac:dyDescent="0.25">
      <c r="B105" s="76" t="s">
        <v>162</v>
      </c>
      <c r="C105" s="77"/>
      <c r="D105" s="74"/>
      <c r="E105" s="78" t="s">
        <v>163</v>
      </c>
      <c r="F105" s="75">
        <f>F106</f>
        <v>34411</v>
      </c>
      <c r="G105" s="75">
        <f t="shared" ref="G105:H107" si="16">G106</f>
        <v>34411</v>
      </c>
      <c r="H105" s="106">
        <f t="shared" si="16"/>
        <v>21846</v>
      </c>
      <c r="I105" s="80">
        <f>H105/G105*100</f>
        <v>63.485513353288191</v>
      </c>
    </row>
    <row r="106" spans="2:9" ht="30" customHeight="1" x14ac:dyDescent="0.25">
      <c r="B106" s="71">
        <v>52</v>
      </c>
      <c r="C106" s="72"/>
      <c r="D106" s="73"/>
      <c r="E106" s="52" t="s">
        <v>145</v>
      </c>
      <c r="F106" s="49">
        <f>F107</f>
        <v>34411</v>
      </c>
      <c r="G106" s="49">
        <f t="shared" si="16"/>
        <v>34411</v>
      </c>
      <c r="H106" s="107">
        <f t="shared" si="16"/>
        <v>21846</v>
      </c>
      <c r="I106" s="79">
        <f t="shared" ref="I106:I107" si="17">H106/G106*100</f>
        <v>63.485513353288191</v>
      </c>
    </row>
    <row r="107" spans="2:9" ht="30" customHeight="1" x14ac:dyDescent="0.25">
      <c r="B107" s="71"/>
      <c r="C107" s="72">
        <v>32</v>
      </c>
      <c r="D107" s="73"/>
      <c r="E107" s="52" t="s">
        <v>14</v>
      </c>
      <c r="F107" s="49">
        <v>34411</v>
      </c>
      <c r="G107" s="49">
        <v>34411</v>
      </c>
      <c r="H107" s="107">
        <f t="shared" si="16"/>
        <v>21846</v>
      </c>
      <c r="I107" s="79">
        <f t="shared" si="17"/>
        <v>63.485513353288191</v>
      </c>
    </row>
    <row r="108" spans="2:9" ht="48.75" customHeight="1" x14ac:dyDescent="0.25">
      <c r="B108" s="71"/>
      <c r="C108" s="72"/>
      <c r="D108" s="73">
        <v>3237</v>
      </c>
      <c r="E108" s="52" t="s">
        <v>79</v>
      </c>
      <c r="F108" s="49"/>
      <c r="G108" s="49"/>
      <c r="H108" s="107">
        <v>21846</v>
      </c>
      <c r="I108" s="79"/>
    </row>
    <row r="109" spans="2:9" ht="51" customHeight="1" x14ac:dyDescent="0.25">
      <c r="B109" s="76" t="s">
        <v>164</v>
      </c>
      <c r="C109" s="77"/>
      <c r="D109" s="74"/>
      <c r="E109" s="78" t="s">
        <v>165</v>
      </c>
      <c r="F109" s="75">
        <f>F110</f>
        <v>886034</v>
      </c>
      <c r="G109" s="75">
        <f t="shared" ref="G109:H111" si="18">G110</f>
        <v>796337</v>
      </c>
      <c r="H109" s="106">
        <f t="shared" si="18"/>
        <v>649093.02</v>
      </c>
      <c r="I109" s="80">
        <f>H109/G109*100</f>
        <v>81.509840683027406</v>
      </c>
    </row>
    <row r="110" spans="2:9" ht="30" customHeight="1" x14ac:dyDescent="0.25">
      <c r="B110" s="71">
        <v>11</v>
      </c>
      <c r="C110" s="72"/>
      <c r="D110" s="73"/>
      <c r="E110" s="52" t="s">
        <v>138</v>
      </c>
      <c r="F110" s="49">
        <f>F111</f>
        <v>886034</v>
      </c>
      <c r="G110" s="49">
        <f t="shared" si="18"/>
        <v>796337</v>
      </c>
      <c r="H110" s="107">
        <f t="shared" si="18"/>
        <v>649093.02</v>
      </c>
      <c r="I110" s="79">
        <f t="shared" ref="I110:I111" si="19">H110/G110*100</f>
        <v>81.509840683027406</v>
      </c>
    </row>
    <row r="111" spans="2:9" ht="30" customHeight="1" x14ac:dyDescent="0.25">
      <c r="B111" s="71"/>
      <c r="C111" s="72">
        <v>32</v>
      </c>
      <c r="D111" s="73"/>
      <c r="E111" s="52" t="s">
        <v>14</v>
      </c>
      <c r="F111" s="49">
        <v>886034</v>
      </c>
      <c r="G111" s="49">
        <v>796337</v>
      </c>
      <c r="H111" s="107">
        <f t="shared" si="18"/>
        <v>649093.02</v>
      </c>
      <c r="I111" s="79">
        <f t="shared" si="19"/>
        <v>81.509840683027406</v>
      </c>
    </row>
    <row r="112" spans="2:9" ht="30" customHeight="1" x14ac:dyDescent="0.25">
      <c r="B112" s="71"/>
      <c r="C112" s="72"/>
      <c r="D112" s="73">
        <v>3238</v>
      </c>
      <c r="E112" s="52" t="s">
        <v>78</v>
      </c>
      <c r="F112" s="49"/>
      <c r="G112" s="49"/>
      <c r="H112" s="107">
        <v>649093.02</v>
      </c>
      <c r="I112" s="79"/>
    </row>
    <row r="113" spans="2:9" ht="54" customHeight="1" x14ac:dyDescent="0.25">
      <c r="B113" s="76" t="s">
        <v>166</v>
      </c>
      <c r="C113" s="77"/>
      <c r="D113" s="74"/>
      <c r="E113" s="78" t="s">
        <v>167</v>
      </c>
      <c r="F113" s="75">
        <f>F114+F120</f>
        <v>67221</v>
      </c>
      <c r="G113" s="75">
        <f t="shared" ref="G113" si="20">G114+G120</f>
        <v>67221</v>
      </c>
      <c r="H113" s="106">
        <f>H114+H120</f>
        <v>31940.019999999997</v>
      </c>
      <c r="I113" s="80">
        <f>H113/G113*100</f>
        <v>47.514943246902</v>
      </c>
    </row>
    <row r="114" spans="2:9" ht="30" customHeight="1" x14ac:dyDescent="0.25">
      <c r="B114" s="71">
        <v>12</v>
      </c>
      <c r="C114" s="72"/>
      <c r="D114" s="73"/>
      <c r="E114" s="52" t="s">
        <v>168</v>
      </c>
      <c r="F114" s="49">
        <f>F115+F118</f>
        <v>21902</v>
      </c>
      <c r="G114" s="49">
        <f t="shared" ref="G114" si="21">G115+G118</f>
        <v>21902</v>
      </c>
      <c r="H114" s="107">
        <f>H115+H118</f>
        <v>8083.5599999999995</v>
      </c>
      <c r="I114" s="79">
        <f t="shared" ref="I114:I115" si="22">H114/G114*100</f>
        <v>36.907862295680758</v>
      </c>
    </row>
    <row r="115" spans="2:9" ht="30" customHeight="1" x14ac:dyDescent="0.25">
      <c r="B115" s="71"/>
      <c r="C115" s="72">
        <v>31</v>
      </c>
      <c r="D115" s="73"/>
      <c r="E115" s="52" t="s">
        <v>5</v>
      </c>
      <c r="F115" s="49">
        <v>9621</v>
      </c>
      <c r="G115" s="49">
        <v>9621</v>
      </c>
      <c r="H115" s="107">
        <f t="shared" ref="H115" si="23">H116+H117</f>
        <v>7728.6299999999992</v>
      </c>
      <c r="I115" s="79">
        <f t="shared" si="22"/>
        <v>80.330838790146544</v>
      </c>
    </row>
    <row r="116" spans="2:9" ht="30" customHeight="1" x14ac:dyDescent="0.25">
      <c r="B116" s="71"/>
      <c r="C116" s="72"/>
      <c r="D116" s="73">
        <v>3111</v>
      </c>
      <c r="E116" s="52" t="s">
        <v>31</v>
      </c>
      <c r="F116" s="49"/>
      <c r="G116" s="49"/>
      <c r="H116" s="107">
        <v>6433.82</v>
      </c>
      <c r="I116" s="79"/>
    </row>
    <row r="117" spans="2:9" ht="42.75" customHeight="1" x14ac:dyDescent="0.25">
      <c r="B117" s="71"/>
      <c r="C117" s="72"/>
      <c r="D117" s="73">
        <v>3132</v>
      </c>
      <c r="E117" s="52" t="s">
        <v>63</v>
      </c>
      <c r="F117" s="49"/>
      <c r="G117" s="49"/>
      <c r="H117" s="107">
        <v>1294.81</v>
      </c>
      <c r="I117" s="79"/>
    </row>
    <row r="118" spans="2:9" ht="30" customHeight="1" x14ac:dyDescent="0.25">
      <c r="B118" s="71"/>
      <c r="C118" s="72">
        <v>32</v>
      </c>
      <c r="D118" s="73"/>
      <c r="E118" s="52" t="s">
        <v>14</v>
      </c>
      <c r="F118" s="49">
        <v>12281</v>
      </c>
      <c r="G118" s="49">
        <v>12281</v>
      </c>
      <c r="H118" s="107">
        <f>H119</f>
        <v>354.93</v>
      </c>
      <c r="I118" s="79">
        <f t="shared" ref="I118" si="24">H118/G118*100</f>
        <v>2.890074098200472</v>
      </c>
    </row>
    <row r="119" spans="2:9" ht="30" customHeight="1" x14ac:dyDescent="0.25">
      <c r="B119" s="113"/>
      <c r="C119" s="114"/>
      <c r="D119" s="115">
        <v>3211</v>
      </c>
      <c r="E119" s="52" t="s">
        <v>33</v>
      </c>
      <c r="F119" s="49"/>
      <c r="G119" s="49"/>
      <c r="H119" s="107">
        <v>354.93</v>
      </c>
      <c r="I119" s="79"/>
    </row>
    <row r="120" spans="2:9" ht="30" customHeight="1" x14ac:dyDescent="0.25">
      <c r="B120" s="71">
        <v>52</v>
      </c>
      <c r="C120" s="72"/>
      <c r="D120" s="73"/>
      <c r="E120" s="52" t="s">
        <v>145</v>
      </c>
      <c r="F120" s="49">
        <f>F121+F124</f>
        <v>45319</v>
      </c>
      <c r="G120" s="49">
        <f t="shared" ref="G120" si="25">G121+G124</f>
        <v>45319</v>
      </c>
      <c r="H120" s="107">
        <f>H121+H124</f>
        <v>23856.46</v>
      </c>
      <c r="I120" s="79">
        <f t="shared" ref="I120:I121" si="26">H120/G120*100</f>
        <v>52.641188022683636</v>
      </c>
    </row>
    <row r="121" spans="2:9" ht="30" customHeight="1" x14ac:dyDescent="0.25">
      <c r="B121" s="71"/>
      <c r="C121" s="72">
        <v>31</v>
      </c>
      <c r="D121" s="73"/>
      <c r="E121" s="52" t="s">
        <v>5</v>
      </c>
      <c r="F121" s="49">
        <v>18265</v>
      </c>
      <c r="G121" s="49">
        <v>18265</v>
      </c>
      <c r="H121" s="107">
        <f t="shared" ref="H121" si="27">H122+H123</f>
        <v>23422.66</v>
      </c>
      <c r="I121" s="79">
        <f t="shared" si="26"/>
        <v>128.23794141801258</v>
      </c>
    </row>
    <row r="122" spans="2:9" ht="48" customHeight="1" x14ac:dyDescent="0.25">
      <c r="B122" s="71"/>
      <c r="C122" s="72"/>
      <c r="D122" s="73">
        <v>3111</v>
      </c>
      <c r="E122" s="52" t="s">
        <v>31</v>
      </c>
      <c r="F122" s="49"/>
      <c r="G122" s="49"/>
      <c r="H122" s="107">
        <v>19457.18</v>
      </c>
      <c r="I122" s="79"/>
    </row>
    <row r="123" spans="2:9" ht="30" customHeight="1" x14ac:dyDescent="0.25">
      <c r="B123" s="71"/>
      <c r="C123" s="72"/>
      <c r="D123" s="73">
        <v>3132</v>
      </c>
      <c r="E123" s="52" t="s">
        <v>63</v>
      </c>
      <c r="F123" s="49"/>
      <c r="G123" s="49"/>
      <c r="H123" s="107">
        <v>3965.48</v>
      </c>
      <c r="I123" s="79"/>
    </row>
    <row r="124" spans="2:9" ht="30" customHeight="1" x14ac:dyDescent="0.25">
      <c r="B124" s="71"/>
      <c r="C124" s="72">
        <v>32</v>
      </c>
      <c r="D124" s="73"/>
      <c r="E124" s="52" t="s">
        <v>14</v>
      </c>
      <c r="F124" s="49">
        <v>27054</v>
      </c>
      <c r="G124" s="49">
        <v>27054</v>
      </c>
      <c r="H124" s="107">
        <f>H125</f>
        <v>433.8</v>
      </c>
      <c r="I124" s="79">
        <f t="shared" ref="I124" si="28">H124/G124*100</f>
        <v>1.603459747172322</v>
      </c>
    </row>
    <row r="125" spans="2:9" ht="30" customHeight="1" x14ac:dyDescent="0.25">
      <c r="B125" s="113"/>
      <c r="C125" s="114"/>
      <c r="D125" s="115">
        <v>3211</v>
      </c>
      <c r="E125" s="52" t="s">
        <v>33</v>
      </c>
      <c r="F125" s="49"/>
      <c r="G125" s="49"/>
      <c r="H125" s="107">
        <v>433.8</v>
      </c>
      <c r="I125" s="79"/>
    </row>
    <row r="126" spans="2:9" ht="30" customHeight="1" x14ac:dyDescent="0.25">
      <c r="B126" s="76" t="s">
        <v>169</v>
      </c>
      <c r="C126" s="77"/>
      <c r="D126" s="74"/>
      <c r="E126" s="78" t="s">
        <v>170</v>
      </c>
      <c r="F126" s="75">
        <f>F127</f>
        <v>1074057</v>
      </c>
      <c r="G126" s="75">
        <f t="shared" ref="G126:H128" si="29">G127</f>
        <v>494057</v>
      </c>
      <c r="H126" s="106">
        <f t="shared" si="29"/>
        <v>489658.59</v>
      </c>
      <c r="I126" s="80">
        <f>H126/G126*100</f>
        <v>99.109736325970488</v>
      </c>
    </row>
    <row r="127" spans="2:9" ht="30" customHeight="1" x14ac:dyDescent="0.25">
      <c r="B127" s="71">
        <v>11</v>
      </c>
      <c r="C127" s="72"/>
      <c r="D127" s="73"/>
      <c r="E127" s="52" t="s">
        <v>138</v>
      </c>
      <c r="F127" s="49">
        <f>F128</f>
        <v>1074057</v>
      </c>
      <c r="G127" s="49">
        <f t="shared" si="29"/>
        <v>494057</v>
      </c>
      <c r="H127" s="107">
        <f t="shared" si="29"/>
        <v>489658.59</v>
      </c>
      <c r="I127" s="79">
        <f t="shared" ref="I127:I128" si="30">H127/G127*100</f>
        <v>99.109736325970488</v>
      </c>
    </row>
    <row r="128" spans="2:9" ht="30" customHeight="1" x14ac:dyDescent="0.25">
      <c r="B128" s="71"/>
      <c r="C128" s="72">
        <v>43</v>
      </c>
      <c r="D128" s="73"/>
      <c r="E128" s="52" t="s">
        <v>112</v>
      </c>
      <c r="F128" s="49">
        <v>1074057</v>
      </c>
      <c r="G128" s="49">
        <v>494057</v>
      </c>
      <c r="H128" s="107">
        <f t="shared" si="29"/>
        <v>489658.59</v>
      </c>
      <c r="I128" s="79">
        <f t="shared" si="30"/>
        <v>99.109736325970488</v>
      </c>
    </row>
    <row r="129" spans="2:9" ht="30" customHeight="1" x14ac:dyDescent="0.25">
      <c r="B129" s="71"/>
      <c r="C129" s="72"/>
      <c r="D129" s="73">
        <v>4312</v>
      </c>
      <c r="E129" s="52" t="s">
        <v>114</v>
      </c>
      <c r="F129" s="49"/>
      <c r="G129" s="49"/>
      <c r="H129" s="107">
        <v>489658.59</v>
      </c>
      <c r="I129" s="79"/>
    </row>
    <row r="130" spans="2:9" ht="30" customHeight="1" x14ac:dyDescent="0.25">
      <c r="B130" s="76" t="s">
        <v>171</v>
      </c>
      <c r="C130" s="77"/>
      <c r="D130" s="74"/>
      <c r="E130" s="78" t="s">
        <v>172</v>
      </c>
      <c r="F130" s="75">
        <f>F131+F140+F143</f>
        <v>2228540</v>
      </c>
      <c r="G130" s="75">
        <f>G131+G140+G143</f>
        <v>2215268</v>
      </c>
      <c r="H130" s="106">
        <f t="shared" ref="H130" si="31">H131+H140+H143</f>
        <v>1910747.4699999997</v>
      </c>
      <c r="I130" s="80">
        <f>H130/G130*100</f>
        <v>86.25355803451319</v>
      </c>
    </row>
    <row r="131" spans="2:9" ht="30" customHeight="1" x14ac:dyDescent="0.25">
      <c r="B131" s="71">
        <v>11</v>
      </c>
      <c r="C131" s="72"/>
      <c r="D131" s="73"/>
      <c r="E131" s="52" t="s">
        <v>138</v>
      </c>
      <c r="F131" s="49">
        <f>F132+F134+F136+F139</f>
        <v>2135634</v>
      </c>
      <c r="G131" s="49">
        <f>G132+G134+G136+G139</f>
        <v>2122362</v>
      </c>
      <c r="H131" s="107">
        <f t="shared" ref="H131" si="32">H132+H134+H136</f>
        <v>1910747.4699999997</v>
      </c>
      <c r="I131" s="79">
        <f t="shared" ref="I131:I132" si="33">H131/G131*100</f>
        <v>90.029291421538815</v>
      </c>
    </row>
    <row r="132" spans="2:9" ht="30" customHeight="1" x14ac:dyDescent="0.25">
      <c r="B132" s="71"/>
      <c r="C132" s="72">
        <v>32</v>
      </c>
      <c r="D132" s="73"/>
      <c r="E132" s="52" t="s">
        <v>14</v>
      </c>
      <c r="F132" s="49">
        <v>759951</v>
      </c>
      <c r="G132" s="49">
        <v>759951</v>
      </c>
      <c r="H132" s="107">
        <f t="shared" ref="H132" si="34">H133</f>
        <v>677694.27</v>
      </c>
      <c r="I132" s="79">
        <f t="shared" si="33"/>
        <v>89.176048192580836</v>
      </c>
    </row>
    <row r="133" spans="2:9" ht="30" customHeight="1" x14ac:dyDescent="0.25">
      <c r="B133" s="71"/>
      <c r="C133" s="72"/>
      <c r="D133" s="73">
        <v>3238</v>
      </c>
      <c r="E133" s="52" t="s">
        <v>78</v>
      </c>
      <c r="F133" s="49"/>
      <c r="G133" s="49"/>
      <c r="H133" s="107">
        <v>677694.27</v>
      </c>
      <c r="I133" s="79"/>
    </row>
    <row r="134" spans="2:9" ht="30" customHeight="1" x14ac:dyDescent="0.25">
      <c r="B134" s="71"/>
      <c r="C134" s="72">
        <v>41</v>
      </c>
      <c r="D134" s="73"/>
      <c r="E134" s="52" t="s">
        <v>7</v>
      </c>
      <c r="F134" s="49">
        <v>738614</v>
      </c>
      <c r="G134" s="49">
        <v>738614</v>
      </c>
      <c r="H134" s="107">
        <f t="shared" ref="H134" si="35">H135</f>
        <v>640822.34</v>
      </c>
      <c r="I134" s="79">
        <f>H134/G134*100</f>
        <v>86.760112860032436</v>
      </c>
    </row>
    <row r="135" spans="2:9" ht="30" customHeight="1" x14ac:dyDescent="0.25">
      <c r="B135" s="71"/>
      <c r="C135" s="72"/>
      <c r="D135" s="73">
        <v>4123</v>
      </c>
      <c r="E135" s="52" t="s">
        <v>100</v>
      </c>
      <c r="F135" s="49"/>
      <c r="G135" s="49"/>
      <c r="H135" s="107">
        <v>640822.34</v>
      </c>
      <c r="I135" s="79"/>
    </row>
    <row r="136" spans="2:9" ht="30" customHeight="1" x14ac:dyDescent="0.25">
      <c r="B136" s="71"/>
      <c r="C136" s="72">
        <v>42</v>
      </c>
      <c r="D136" s="73"/>
      <c r="E136" s="52" t="s">
        <v>101</v>
      </c>
      <c r="F136" s="49">
        <v>623797</v>
      </c>
      <c r="G136" s="49">
        <v>623797</v>
      </c>
      <c r="H136" s="107">
        <f t="shared" ref="H136" si="36">H137+H138</f>
        <v>592230.86</v>
      </c>
      <c r="I136" s="79">
        <f>H136/G136*100</f>
        <v>94.93967749123513</v>
      </c>
    </row>
    <row r="137" spans="2:9" ht="30" customHeight="1" x14ac:dyDescent="0.25">
      <c r="B137" s="71"/>
      <c r="C137" s="72"/>
      <c r="D137" s="73">
        <v>4221</v>
      </c>
      <c r="E137" s="52" t="s">
        <v>106</v>
      </c>
      <c r="F137" s="49"/>
      <c r="G137" s="49"/>
      <c r="H137" s="107">
        <v>587185.96</v>
      </c>
      <c r="I137" s="79"/>
    </row>
    <row r="138" spans="2:9" ht="30" customHeight="1" x14ac:dyDescent="0.25">
      <c r="B138" s="71"/>
      <c r="C138" s="72"/>
      <c r="D138" s="73">
        <v>4262</v>
      </c>
      <c r="E138" s="52" t="s">
        <v>111</v>
      </c>
      <c r="F138" s="49"/>
      <c r="G138" s="49"/>
      <c r="H138" s="107">
        <v>5044.8999999999996</v>
      </c>
      <c r="I138" s="79"/>
    </row>
    <row r="139" spans="2:9" ht="30" customHeight="1" x14ac:dyDescent="0.25">
      <c r="B139" s="71"/>
      <c r="C139" s="72">
        <v>45</v>
      </c>
      <c r="D139" s="73"/>
      <c r="E139" s="52" t="s">
        <v>115</v>
      </c>
      <c r="F139" s="49">
        <v>13272</v>
      </c>
      <c r="G139" s="49"/>
      <c r="H139" s="107"/>
      <c r="I139" s="79"/>
    </row>
    <row r="140" spans="2:9" ht="30" customHeight="1" x14ac:dyDescent="0.25">
      <c r="B140" s="71">
        <v>52</v>
      </c>
      <c r="C140" s="72"/>
      <c r="D140" s="73"/>
      <c r="E140" s="52" t="s">
        <v>145</v>
      </c>
      <c r="F140" s="49">
        <f>F141+F142</f>
        <v>26544</v>
      </c>
      <c r="G140" s="49">
        <f t="shared" ref="G140" si="37">G141+G142</f>
        <v>26544</v>
      </c>
      <c r="H140" s="107"/>
      <c r="I140" s="79"/>
    </row>
    <row r="141" spans="2:9" ht="30" customHeight="1" x14ac:dyDescent="0.25">
      <c r="B141" s="71"/>
      <c r="C141" s="72">
        <v>32</v>
      </c>
      <c r="D141" s="73"/>
      <c r="E141" s="52" t="s">
        <v>14</v>
      </c>
      <c r="F141" s="49">
        <v>13272</v>
      </c>
      <c r="G141" s="49">
        <v>13272</v>
      </c>
      <c r="H141" s="107"/>
      <c r="I141" s="79"/>
    </row>
    <row r="142" spans="2:9" ht="30" customHeight="1" x14ac:dyDescent="0.25">
      <c r="B142" s="71"/>
      <c r="C142" s="72">
        <v>41</v>
      </c>
      <c r="D142" s="73"/>
      <c r="E142" s="52" t="s">
        <v>7</v>
      </c>
      <c r="F142" s="49">
        <v>13272</v>
      </c>
      <c r="G142" s="49">
        <v>13272</v>
      </c>
      <c r="H142" s="107"/>
      <c r="I142" s="79"/>
    </row>
    <row r="143" spans="2:9" ht="30" customHeight="1" x14ac:dyDescent="0.25">
      <c r="B143" s="71">
        <v>61</v>
      </c>
      <c r="C143" s="72"/>
      <c r="D143" s="73"/>
      <c r="E143" s="52" t="s">
        <v>146</v>
      </c>
      <c r="F143" s="49">
        <f>F144</f>
        <v>66362</v>
      </c>
      <c r="G143" s="49">
        <f t="shared" ref="G143" si="38">G144</f>
        <v>66362</v>
      </c>
      <c r="H143" s="107"/>
      <c r="I143" s="79"/>
    </row>
    <row r="144" spans="2:9" ht="30" customHeight="1" x14ac:dyDescent="0.25">
      <c r="B144" s="71"/>
      <c r="C144" s="72">
        <v>32</v>
      </c>
      <c r="D144" s="73"/>
      <c r="E144" s="52" t="s">
        <v>14</v>
      </c>
      <c r="F144" s="49">
        <v>66362</v>
      </c>
      <c r="G144" s="49">
        <v>66362</v>
      </c>
      <c r="H144" s="107"/>
      <c r="I144" s="79"/>
    </row>
    <row r="145" spans="2:9" ht="41.25" customHeight="1" x14ac:dyDescent="0.25">
      <c r="B145" s="76" t="s">
        <v>173</v>
      </c>
      <c r="C145" s="77"/>
      <c r="D145" s="74"/>
      <c r="E145" s="78" t="s">
        <v>174</v>
      </c>
      <c r="F145" s="75">
        <f>F146+F156+F161</f>
        <v>1346107</v>
      </c>
      <c r="G145" s="75">
        <f>G146+G156+G161</f>
        <v>1118396</v>
      </c>
      <c r="H145" s="106">
        <f>H146+H156+H161</f>
        <v>1031992.94</v>
      </c>
      <c r="I145" s="80">
        <f>H145/G145*100</f>
        <v>92.274376875453768</v>
      </c>
    </row>
    <row r="146" spans="2:9" ht="30" customHeight="1" x14ac:dyDescent="0.25">
      <c r="B146" s="71">
        <v>11</v>
      </c>
      <c r="C146" s="72"/>
      <c r="D146" s="73"/>
      <c r="E146" s="52" t="s">
        <v>138</v>
      </c>
      <c r="F146" s="49">
        <f>F147+F149</f>
        <v>601342</v>
      </c>
      <c r="G146" s="49">
        <f>G147+G149</f>
        <v>491342</v>
      </c>
      <c r="H146" s="107">
        <f>H147+H149</f>
        <v>404939.86</v>
      </c>
      <c r="I146" s="79">
        <f t="shared" ref="I146:I147" si="39">H146/G146*100</f>
        <v>82.415071375945885</v>
      </c>
    </row>
    <row r="147" spans="2:9" ht="30" customHeight="1" x14ac:dyDescent="0.25">
      <c r="B147" s="71"/>
      <c r="C147" s="72">
        <v>32</v>
      </c>
      <c r="D147" s="73"/>
      <c r="E147" s="52" t="s">
        <v>14</v>
      </c>
      <c r="F147" s="49">
        <v>25928</v>
      </c>
      <c r="G147" s="49">
        <v>25928</v>
      </c>
      <c r="H147" s="107">
        <f>H148</f>
        <v>24910.22</v>
      </c>
      <c r="I147" s="79">
        <f t="shared" si="39"/>
        <v>96.0745911755631</v>
      </c>
    </row>
    <row r="148" spans="2:9" ht="30" customHeight="1" x14ac:dyDescent="0.25">
      <c r="B148" s="71"/>
      <c r="C148" s="72"/>
      <c r="D148" s="73">
        <v>3237</v>
      </c>
      <c r="E148" s="52" t="s">
        <v>79</v>
      </c>
      <c r="F148" s="49"/>
      <c r="G148" s="49"/>
      <c r="H148" s="107">
        <v>24910.22</v>
      </c>
      <c r="I148" s="79"/>
    </row>
    <row r="149" spans="2:9" ht="30" customHeight="1" x14ac:dyDescent="0.25">
      <c r="B149" s="71"/>
      <c r="C149" s="72">
        <v>42</v>
      </c>
      <c r="D149" s="73"/>
      <c r="E149" s="52" t="s">
        <v>101</v>
      </c>
      <c r="F149" s="49">
        <v>575414</v>
      </c>
      <c r="G149" s="49">
        <v>465414</v>
      </c>
      <c r="H149" s="107">
        <f>SUM(H150:H155)</f>
        <v>380029.64</v>
      </c>
      <c r="I149" s="79">
        <f>H149/G149*100</f>
        <v>81.654105806873019</v>
      </c>
    </row>
    <row r="150" spans="2:9" ht="30" customHeight="1" x14ac:dyDescent="0.25">
      <c r="B150" s="71"/>
      <c r="C150" s="72"/>
      <c r="D150" s="73">
        <v>4212</v>
      </c>
      <c r="E150" s="52" t="s">
        <v>103</v>
      </c>
      <c r="F150" s="49"/>
      <c r="G150" s="49"/>
      <c r="H150" s="107">
        <v>232668.93</v>
      </c>
      <c r="I150" s="79"/>
    </row>
    <row r="151" spans="2:9" ht="30" customHeight="1" x14ac:dyDescent="0.25">
      <c r="B151" s="113"/>
      <c r="C151" s="114"/>
      <c r="D151" s="115">
        <v>4214</v>
      </c>
      <c r="E151" s="52" t="s">
        <v>104</v>
      </c>
      <c r="F151" s="49"/>
      <c r="G151" s="49"/>
      <c r="H151" s="107">
        <v>49875</v>
      </c>
      <c r="I151" s="79"/>
    </row>
    <row r="152" spans="2:9" ht="30" customHeight="1" x14ac:dyDescent="0.25">
      <c r="B152" s="71"/>
      <c r="C152" s="72"/>
      <c r="D152" s="73">
        <v>4221</v>
      </c>
      <c r="E152" s="52" t="s">
        <v>106</v>
      </c>
      <c r="F152" s="49"/>
      <c r="G152" s="49"/>
      <c r="H152" s="107">
        <v>31787.19</v>
      </c>
      <c r="I152" s="79"/>
    </row>
    <row r="153" spans="2:9" ht="42" customHeight="1" x14ac:dyDescent="0.25">
      <c r="B153" s="71"/>
      <c r="C153" s="72"/>
      <c r="D153" s="73">
        <v>4222</v>
      </c>
      <c r="E153" s="52" t="s">
        <v>107</v>
      </c>
      <c r="F153" s="49"/>
      <c r="G153" s="49"/>
      <c r="H153" s="107">
        <v>9912.4599999999991</v>
      </c>
      <c r="I153" s="79"/>
    </row>
    <row r="154" spans="2:9" ht="30" customHeight="1" x14ac:dyDescent="0.25">
      <c r="B154" s="71"/>
      <c r="C154" s="72"/>
      <c r="D154" s="73">
        <v>4223</v>
      </c>
      <c r="E154" s="52" t="s">
        <v>108</v>
      </c>
      <c r="F154" s="49"/>
      <c r="G154" s="49"/>
      <c r="H154" s="107">
        <v>54786.06</v>
      </c>
      <c r="I154" s="79"/>
    </row>
    <row r="155" spans="2:9" ht="30" customHeight="1" x14ac:dyDescent="0.25">
      <c r="B155" s="71"/>
      <c r="C155" s="72"/>
      <c r="D155" s="73">
        <v>4225</v>
      </c>
      <c r="E155" s="52" t="s">
        <v>109</v>
      </c>
      <c r="F155" s="49"/>
      <c r="G155" s="49"/>
      <c r="H155" s="107">
        <v>1000</v>
      </c>
      <c r="I155" s="79"/>
    </row>
    <row r="156" spans="2:9" ht="30" customHeight="1" x14ac:dyDescent="0.25">
      <c r="B156" s="71">
        <v>5762</v>
      </c>
      <c r="C156" s="72"/>
      <c r="D156" s="73"/>
      <c r="E156" s="52" t="s">
        <v>175</v>
      </c>
      <c r="F156" s="49">
        <f>F157+F159</f>
        <v>301062</v>
      </c>
      <c r="G156" s="49">
        <v>183351</v>
      </c>
      <c r="H156" s="107">
        <f>H157+H159</f>
        <v>183350.08000000002</v>
      </c>
      <c r="I156" s="79">
        <f>H156/G156*100</f>
        <v>99.999498230170559</v>
      </c>
    </row>
    <row r="157" spans="2:9" ht="30" customHeight="1" x14ac:dyDescent="0.25">
      <c r="B157" s="71"/>
      <c r="C157" s="72">
        <v>32</v>
      </c>
      <c r="D157" s="73"/>
      <c r="E157" s="52" t="s">
        <v>14</v>
      </c>
      <c r="F157" s="49">
        <v>4645</v>
      </c>
      <c r="G157" s="49">
        <v>7284</v>
      </c>
      <c r="H157" s="107">
        <f t="shared" ref="H157" si="40">H158</f>
        <v>7283.16</v>
      </c>
      <c r="I157" s="79">
        <f>H157/G157*100</f>
        <v>99.988467874794068</v>
      </c>
    </row>
    <row r="158" spans="2:9" ht="30" customHeight="1" x14ac:dyDescent="0.25">
      <c r="B158" s="71"/>
      <c r="C158" s="72"/>
      <c r="D158" s="73">
        <v>3237</v>
      </c>
      <c r="E158" s="52" t="s">
        <v>79</v>
      </c>
      <c r="F158" s="49"/>
      <c r="G158" s="49"/>
      <c r="H158" s="107">
        <v>7283.16</v>
      </c>
      <c r="I158" s="79"/>
    </row>
    <row r="159" spans="2:9" ht="30" customHeight="1" x14ac:dyDescent="0.25">
      <c r="B159" s="71"/>
      <c r="C159" s="72">
        <v>42</v>
      </c>
      <c r="D159" s="73"/>
      <c r="E159" s="52" t="s">
        <v>101</v>
      </c>
      <c r="F159" s="49">
        <v>296417</v>
      </c>
      <c r="G159" s="49">
        <v>176067</v>
      </c>
      <c r="H159" s="107">
        <f t="shared" ref="H159" si="41">H160</f>
        <v>176066.92</v>
      </c>
      <c r="I159" s="79">
        <f>H159/G159*100</f>
        <v>99.999954562751697</v>
      </c>
    </row>
    <row r="160" spans="2:9" ht="30" customHeight="1" x14ac:dyDescent="0.25">
      <c r="B160" s="71"/>
      <c r="C160" s="72"/>
      <c r="D160" s="73">
        <v>4212</v>
      </c>
      <c r="E160" s="52" t="s">
        <v>103</v>
      </c>
      <c r="F160" s="49"/>
      <c r="G160" s="49"/>
      <c r="H160" s="107">
        <v>176066.92</v>
      </c>
      <c r="I160" s="79"/>
    </row>
    <row r="161" spans="2:9" ht="30" customHeight="1" x14ac:dyDescent="0.25">
      <c r="B161" s="113">
        <v>5765211</v>
      </c>
      <c r="C161" s="114"/>
      <c r="D161" s="115"/>
      <c r="E161" s="52" t="s">
        <v>206</v>
      </c>
      <c r="F161" s="49">
        <f>F162+F164</f>
        <v>443703</v>
      </c>
      <c r="G161" s="49">
        <f t="shared" ref="G161:H161" si="42">G162+G164</f>
        <v>443703</v>
      </c>
      <c r="H161" s="107">
        <f t="shared" si="42"/>
        <v>443703</v>
      </c>
      <c r="I161" s="79">
        <f>H161/G161*100</f>
        <v>100</v>
      </c>
    </row>
    <row r="162" spans="2:9" ht="30" customHeight="1" x14ac:dyDescent="0.25">
      <c r="B162" s="113"/>
      <c r="C162" s="114">
        <v>32</v>
      </c>
      <c r="D162" s="115"/>
      <c r="E162" s="52" t="s">
        <v>14</v>
      </c>
      <c r="F162" s="49">
        <v>50617</v>
      </c>
      <c r="G162" s="49">
        <v>50617</v>
      </c>
      <c r="H162" s="107">
        <f t="shared" ref="H162" si="43">H163</f>
        <v>50617</v>
      </c>
      <c r="I162" s="79">
        <f>H162/G162*100</f>
        <v>100</v>
      </c>
    </row>
    <row r="163" spans="2:9" ht="30" customHeight="1" x14ac:dyDescent="0.25">
      <c r="B163" s="113"/>
      <c r="C163" s="114"/>
      <c r="D163" s="115">
        <v>3237</v>
      </c>
      <c r="E163" s="52" t="s">
        <v>79</v>
      </c>
      <c r="F163" s="49"/>
      <c r="G163" s="49"/>
      <c r="H163" s="107">
        <v>50617</v>
      </c>
      <c r="I163" s="79"/>
    </row>
    <row r="164" spans="2:9" ht="30" customHeight="1" x14ac:dyDescent="0.25">
      <c r="B164" s="113"/>
      <c r="C164" s="114">
        <v>42</v>
      </c>
      <c r="D164" s="115"/>
      <c r="E164" s="52" t="s">
        <v>101</v>
      </c>
      <c r="F164" s="49">
        <v>393086</v>
      </c>
      <c r="G164" s="49">
        <v>393086</v>
      </c>
      <c r="H164" s="107">
        <f t="shared" ref="H164" si="44">H165+H166</f>
        <v>393086</v>
      </c>
      <c r="I164" s="79">
        <f>H164/G164*100</f>
        <v>100</v>
      </c>
    </row>
    <row r="165" spans="2:9" ht="30" customHeight="1" x14ac:dyDescent="0.25">
      <c r="B165" s="113"/>
      <c r="C165" s="114"/>
      <c r="D165" s="115">
        <v>4212</v>
      </c>
      <c r="E165" s="52" t="s">
        <v>103</v>
      </c>
      <c r="F165" s="49"/>
      <c r="G165" s="49"/>
      <c r="H165" s="107">
        <v>378751</v>
      </c>
      <c r="I165" s="79"/>
    </row>
    <row r="166" spans="2:9" ht="30" customHeight="1" x14ac:dyDescent="0.25">
      <c r="B166" s="113"/>
      <c r="C166" s="114"/>
      <c r="D166" s="115">
        <v>4214</v>
      </c>
      <c r="E166" s="52" t="s">
        <v>104</v>
      </c>
      <c r="F166" s="49"/>
      <c r="G166" s="49"/>
      <c r="H166" s="107">
        <v>14335</v>
      </c>
      <c r="I166" s="79"/>
    </row>
    <row r="167" spans="2:9" ht="57.75" customHeight="1" x14ac:dyDescent="0.25">
      <c r="B167" s="76" t="s">
        <v>176</v>
      </c>
      <c r="C167" s="77"/>
      <c r="D167" s="74"/>
      <c r="E167" s="78" t="s">
        <v>177</v>
      </c>
      <c r="F167" s="75">
        <f>F168</f>
        <v>783064</v>
      </c>
      <c r="G167" s="75">
        <f t="shared" ref="G167:H167" si="45">G168</f>
        <v>783064</v>
      </c>
      <c r="H167" s="106">
        <f t="shared" si="45"/>
        <v>649296.9</v>
      </c>
      <c r="I167" s="80">
        <f>H167/G167*100</f>
        <v>82.917475455390615</v>
      </c>
    </row>
    <row r="168" spans="2:9" ht="30" customHeight="1" x14ac:dyDescent="0.25">
      <c r="B168" s="71">
        <v>81</v>
      </c>
      <c r="C168" s="72"/>
      <c r="D168" s="73"/>
      <c r="E168" s="52" t="s">
        <v>178</v>
      </c>
      <c r="F168" s="49">
        <f>F169</f>
        <v>783064</v>
      </c>
      <c r="G168" s="49">
        <f t="shared" ref="G168:H168" si="46">G169</f>
        <v>783064</v>
      </c>
      <c r="H168" s="107">
        <f t="shared" si="46"/>
        <v>649296.9</v>
      </c>
      <c r="I168" s="79">
        <f t="shared" ref="I168:I169" si="47">H168/G168*100</f>
        <v>82.917475455390615</v>
      </c>
    </row>
    <row r="169" spans="2:9" ht="30" customHeight="1" x14ac:dyDescent="0.25">
      <c r="B169" s="71"/>
      <c r="C169" s="72">
        <v>32</v>
      </c>
      <c r="D169" s="73"/>
      <c r="E169" s="52" t="s">
        <v>14</v>
      </c>
      <c r="F169" s="49">
        <v>783064</v>
      </c>
      <c r="G169" s="49">
        <v>783064</v>
      </c>
      <c r="H169" s="107">
        <f>SUM(H170:H175)</f>
        <v>649296.9</v>
      </c>
      <c r="I169" s="79">
        <f t="shared" si="47"/>
        <v>82.917475455390615</v>
      </c>
    </row>
    <row r="170" spans="2:9" ht="30" customHeight="1" x14ac:dyDescent="0.25">
      <c r="B170" s="71"/>
      <c r="C170" s="72"/>
      <c r="D170" s="73">
        <v>3211</v>
      </c>
      <c r="E170" s="52" t="s">
        <v>33</v>
      </c>
      <c r="F170" s="49"/>
      <c r="G170" s="8"/>
      <c r="H170" s="79">
        <v>12997.43</v>
      </c>
      <c r="I170" s="79"/>
    </row>
    <row r="171" spans="2:9" ht="30" customHeight="1" x14ac:dyDescent="0.25">
      <c r="B171" s="71"/>
      <c r="C171" s="72"/>
      <c r="D171" s="73">
        <v>3213</v>
      </c>
      <c r="E171" s="52" t="s">
        <v>65</v>
      </c>
      <c r="F171" s="49"/>
      <c r="G171" s="8"/>
      <c r="H171" s="79">
        <v>12772.95</v>
      </c>
      <c r="I171" s="79"/>
    </row>
    <row r="172" spans="2:9" ht="30" customHeight="1" x14ac:dyDescent="0.25">
      <c r="B172" s="71"/>
      <c r="C172" s="72"/>
      <c r="D172" s="73">
        <v>3231</v>
      </c>
      <c r="E172" s="52" t="s">
        <v>72</v>
      </c>
      <c r="F172" s="49"/>
      <c r="G172" s="8"/>
      <c r="H172" s="79">
        <v>5942.27</v>
      </c>
      <c r="I172" s="79"/>
    </row>
    <row r="173" spans="2:9" ht="30" customHeight="1" x14ac:dyDescent="0.25">
      <c r="B173" s="71"/>
      <c r="C173" s="72"/>
      <c r="D173" s="73">
        <v>3233</v>
      </c>
      <c r="E173" s="52" t="s">
        <v>74</v>
      </c>
      <c r="F173" s="49"/>
      <c r="G173" s="8"/>
      <c r="H173" s="79">
        <v>57701.279999999999</v>
      </c>
      <c r="I173" s="79"/>
    </row>
    <row r="174" spans="2:9" ht="30" customHeight="1" x14ac:dyDescent="0.25">
      <c r="B174" s="71"/>
      <c r="C174" s="72"/>
      <c r="D174" s="73">
        <v>3237</v>
      </c>
      <c r="E174" s="52" t="s">
        <v>79</v>
      </c>
      <c r="F174" s="49"/>
      <c r="G174" s="8"/>
      <c r="H174" s="79">
        <v>447151.08</v>
      </c>
      <c r="I174" s="79"/>
    </row>
    <row r="175" spans="2:9" ht="30" customHeight="1" x14ac:dyDescent="0.25">
      <c r="B175" s="113"/>
      <c r="C175" s="114"/>
      <c r="D175" s="115">
        <v>3238</v>
      </c>
      <c r="E175" s="52" t="s">
        <v>78</v>
      </c>
      <c r="F175" s="49"/>
      <c r="G175" s="49"/>
      <c r="H175" s="107">
        <v>112731.89</v>
      </c>
      <c r="I175" s="79"/>
    </row>
    <row r="176" spans="2:9" ht="53.25" customHeight="1" x14ac:dyDescent="0.25">
      <c r="B176" s="76" t="s">
        <v>179</v>
      </c>
      <c r="C176" s="77"/>
      <c r="D176" s="74"/>
      <c r="E176" s="78" t="s">
        <v>180</v>
      </c>
      <c r="F176" s="75">
        <f>F177</f>
        <v>58750</v>
      </c>
      <c r="G176" s="75">
        <f t="shared" ref="G176:H177" si="48">G177</f>
        <v>49798</v>
      </c>
      <c r="H176" s="106">
        <f t="shared" si="48"/>
        <v>49797.13</v>
      </c>
      <c r="I176" s="80">
        <f>H176/G176*100</f>
        <v>99.998252941885212</v>
      </c>
    </row>
    <row r="177" spans="2:9" ht="30" customHeight="1" x14ac:dyDescent="0.25">
      <c r="B177" s="71">
        <v>11</v>
      </c>
      <c r="C177" s="72"/>
      <c r="D177" s="73"/>
      <c r="E177" s="52" t="s">
        <v>138</v>
      </c>
      <c r="F177" s="49">
        <f>F178</f>
        <v>58750</v>
      </c>
      <c r="G177" s="49">
        <f t="shared" si="48"/>
        <v>49798</v>
      </c>
      <c r="H177" s="107">
        <f t="shared" si="48"/>
        <v>49797.13</v>
      </c>
      <c r="I177" s="79">
        <f t="shared" ref="I177:I178" si="49">H177/G177*100</f>
        <v>99.998252941885212</v>
      </c>
    </row>
    <row r="178" spans="2:9" ht="30" customHeight="1" x14ac:dyDescent="0.25">
      <c r="B178" s="71"/>
      <c r="C178" s="72">
        <v>32</v>
      </c>
      <c r="D178" s="73"/>
      <c r="E178" s="52" t="s">
        <v>14</v>
      </c>
      <c r="F178" s="49">
        <v>58750</v>
      </c>
      <c r="G178" s="49">
        <v>49798</v>
      </c>
      <c r="H178" s="107">
        <f>H179</f>
        <v>49797.13</v>
      </c>
      <c r="I178" s="79">
        <f t="shared" si="49"/>
        <v>99.998252941885212</v>
      </c>
    </row>
    <row r="179" spans="2:9" ht="30" customHeight="1" x14ac:dyDescent="0.25">
      <c r="B179" s="71"/>
      <c r="C179" s="72"/>
      <c r="D179" s="73">
        <v>3237</v>
      </c>
      <c r="E179" s="52" t="s">
        <v>79</v>
      </c>
      <c r="F179" s="49"/>
      <c r="G179" s="8"/>
      <c r="H179" s="79">
        <v>49797.13</v>
      </c>
      <c r="I179" s="79"/>
    </row>
    <row r="180" spans="2:9" ht="30" customHeight="1" x14ac:dyDescent="0.25">
      <c r="B180" s="76" t="s">
        <v>181</v>
      </c>
      <c r="C180" s="77"/>
      <c r="D180" s="74"/>
      <c r="E180" s="78" t="s">
        <v>182</v>
      </c>
      <c r="F180" s="75">
        <f>F181</f>
        <v>303158</v>
      </c>
      <c r="G180" s="75">
        <f t="shared" ref="G180:H181" si="50">G181</f>
        <v>117479</v>
      </c>
      <c r="H180" s="106">
        <f t="shared" si="50"/>
        <v>117478.87</v>
      </c>
      <c r="I180" s="80">
        <f>H180/G180*100</f>
        <v>99.999889341924941</v>
      </c>
    </row>
    <row r="181" spans="2:9" ht="30" customHeight="1" x14ac:dyDescent="0.25">
      <c r="B181" s="71">
        <v>11</v>
      </c>
      <c r="C181" s="72"/>
      <c r="D181" s="73"/>
      <c r="E181" s="52" t="s">
        <v>138</v>
      </c>
      <c r="F181" s="49">
        <f>F182</f>
        <v>303158</v>
      </c>
      <c r="G181" s="49">
        <f t="shared" si="50"/>
        <v>117479</v>
      </c>
      <c r="H181" s="107">
        <f t="shared" si="50"/>
        <v>117478.87</v>
      </c>
      <c r="I181" s="79">
        <f>H181/G181*100</f>
        <v>99.999889341924941</v>
      </c>
    </row>
    <row r="182" spans="2:9" ht="30" customHeight="1" x14ac:dyDescent="0.25">
      <c r="B182" s="71"/>
      <c r="C182" s="72">
        <v>32</v>
      </c>
      <c r="D182" s="73"/>
      <c r="E182" s="52" t="s">
        <v>14</v>
      </c>
      <c r="F182" s="49">
        <v>303158</v>
      </c>
      <c r="G182" s="8">
        <v>117479</v>
      </c>
      <c r="H182" s="79">
        <f>H183</f>
        <v>117478.87</v>
      </c>
      <c r="I182" s="79">
        <f t="shared" ref="I182" si="51">H182/G182*100</f>
        <v>99.999889341924941</v>
      </c>
    </row>
    <row r="183" spans="2:9" ht="30" customHeight="1" x14ac:dyDescent="0.25">
      <c r="B183" s="71"/>
      <c r="C183" s="72"/>
      <c r="D183" s="73">
        <v>3237</v>
      </c>
      <c r="E183" s="52" t="s">
        <v>79</v>
      </c>
      <c r="F183" s="49"/>
      <c r="G183" s="8"/>
      <c r="H183" s="79">
        <v>117478.87</v>
      </c>
      <c r="I183" s="79"/>
    </row>
    <row r="184" spans="2:9" ht="46.5" customHeight="1" x14ac:dyDescent="0.25">
      <c r="B184" s="76" t="s">
        <v>183</v>
      </c>
      <c r="C184" s="77"/>
      <c r="D184" s="74"/>
      <c r="E184" s="78" t="s">
        <v>184</v>
      </c>
      <c r="F184" s="75">
        <f>F185+F194</f>
        <v>7529365</v>
      </c>
      <c r="G184" s="75">
        <f t="shared" ref="G184:H184" si="52">G185+G194</f>
        <v>7096930</v>
      </c>
      <c r="H184" s="106">
        <f t="shared" si="52"/>
        <v>6394759.1999999993</v>
      </c>
      <c r="I184" s="80">
        <f>H184/G184*100</f>
        <v>90.105992309350654</v>
      </c>
    </row>
    <row r="185" spans="2:9" ht="30" customHeight="1" x14ac:dyDescent="0.25">
      <c r="B185" s="71">
        <v>12</v>
      </c>
      <c r="C185" s="72"/>
      <c r="D185" s="73"/>
      <c r="E185" s="52" t="s">
        <v>168</v>
      </c>
      <c r="F185" s="49">
        <f>F186+F189+F191</f>
        <v>1335855</v>
      </c>
      <c r="G185" s="49">
        <f t="shared" ref="G185:H185" si="53">G186+G189+G191</f>
        <v>903420</v>
      </c>
      <c r="H185" s="107">
        <f t="shared" si="53"/>
        <v>728185.93000000017</v>
      </c>
      <c r="I185" s="79">
        <f t="shared" ref="I185:I186" si="54">H185/G185*100</f>
        <v>80.603255407230321</v>
      </c>
    </row>
    <row r="186" spans="2:9" ht="30" customHeight="1" x14ac:dyDescent="0.25">
      <c r="B186" s="71"/>
      <c r="C186" s="72">
        <v>31</v>
      </c>
      <c r="D186" s="73"/>
      <c r="E186" s="52" t="s">
        <v>5</v>
      </c>
      <c r="F186" s="49">
        <v>154622</v>
      </c>
      <c r="G186" s="49">
        <v>39007</v>
      </c>
      <c r="H186" s="107">
        <f t="shared" ref="H186" si="55">H187+H188</f>
        <v>20489.18</v>
      </c>
      <c r="I186" s="79">
        <f t="shared" si="54"/>
        <v>52.526931063655248</v>
      </c>
    </row>
    <row r="187" spans="2:9" ht="30" customHeight="1" x14ac:dyDescent="0.25">
      <c r="B187" s="71"/>
      <c r="C187" s="72"/>
      <c r="D187" s="73">
        <v>3111</v>
      </c>
      <c r="E187" s="52" t="s">
        <v>31</v>
      </c>
      <c r="F187" s="49"/>
      <c r="G187" s="49"/>
      <c r="H187" s="107">
        <v>17108.46</v>
      </c>
      <c r="I187" s="79"/>
    </row>
    <row r="188" spans="2:9" ht="30" customHeight="1" x14ac:dyDescent="0.25">
      <c r="B188" s="71"/>
      <c r="C188" s="72"/>
      <c r="D188" s="73">
        <v>3132</v>
      </c>
      <c r="E188" s="52" t="s">
        <v>63</v>
      </c>
      <c r="F188" s="49"/>
      <c r="G188" s="49"/>
      <c r="H188" s="107">
        <v>3380.72</v>
      </c>
      <c r="I188" s="79"/>
    </row>
    <row r="189" spans="2:9" ht="30" customHeight="1" x14ac:dyDescent="0.25">
      <c r="B189" s="71"/>
      <c r="C189" s="72">
        <v>32</v>
      </c>
      <c r="D189" s="73"/>
      <c r="E189" s="52" t="s">
        <v>14</v>
      </c>
      <c r="F189" s="49">
        <v>969130</v>
      </c>
      <c r="G189" s="49">
        <v>652310</v>
      </c>
      <c r="H189" s="107">
        <f t="shared" ref="H189" si="56">H190</f>
        <v>642718.56000000006</v>
      </c>
      <c r="I189" s="79">
        <f>H189/G189*100</f>
        <v>98.529619352761728</v>
      </c>
    </row>
    <row r="190" spans="2:9" ht="30" customHeight="1" x14ac:dyDescent="0.25">
      <c r="B190" s="71"/>
      <c r="C190" s="72"/>
      <c r="D190" s="73">
        <v>3237</v>
      </c>
      <c r="E190" s="52" t="s">
        <v>79</v>
      </c>
      <c r="F190" s="49"/>
      <c r="G190" s="49"/>
      <c r="H190" s="107">
        <v>642718.56000000006</v>
      </c>
      <c r="I190" s="79"/>
    </row>
    <row r="191" spans="2:9" ht="30" customHeight="1" x14ac:dyDescent="0.25">
      <c r="B191" s="71"/>
      <c r="C191" s="72">
        <v>36</v>
      </c>
      <c r="D191" s="73"/>
      <c r="E191" s="52" t="s">
        <v>92</v>
      </c>
      <c r="F191" s="49">
        <v>212103</v>
      </c>
      <c r="G191" s="49">
        <v>212103</v>
      </c>
      <c r="H191" s="107">
        <f t="shared" ref="H191" si="57">H192+H193</f>
        <v>64978.19</v>
      </c>
      <c r="I191" s="79">
        <f>H191/G191*100</f>
        <v>30.635205536932531</v>
      </c>
    </row>
    <row r="192" spans="2:9" ht="41.25" customHeight="1" x14ac:dyDescent="0.25">
      <c r="B192" s="71"/>
      <c r="C192" s="72"/>
      <c r="D192" s="73">
        <v>3693</v>
      </c>
      <c r="E192" s="52" t="s">
        <v>96</v>
      </c>
      <c r="F192" s="49"/>
      <c r="G192" s="49"/>
      <c r="H192" s="107">
        <v>37659.800000000003</v>
      </c>
      <c r="I192" s="79"/>
    </row>
    <row r="193" spans="2:9" ht="43.5" customHeight="1" x14ac:dyDescent="0.25">
      <c r="B193" s="71"/>
      <c r="C193" s="72"/>
      <c r="D193" s="73">
        <v>3694</v>
      </c>
      <c r="E193" s="52" t="s">
        <v>98</v>
      </c>
      <c r="F193" s="49"/>
      <c r="G193" s="49"/>
      <c r="H193" s="107">
        <v>27318.39</v>
      </c>
      <c r="I193" s="79"/>
    </row>
    <row r="194" spans="2:9" ht="30" customHeight="1" x14ac:dyDescent="0.25">
      <c r="B194" s="71">
        <v>563</v>
      </c>
      <c r="C194" s="72"/>
      <c r="D194" s="73"/>
      <c r="E194" s="52" t="s">
        <v>185</v>
      </c>
      <c r="F194" s="49">
        <f>F195+F198+F200</f>
        <v>6193510</v>
      </c>
      <c r="G194" s="49">
        <f t="shared" ref="G194:H194" si="58">G195+G198+G200</f>
        <v>6193510</v>
      </c>
      <c r="H194" s="107">
        <f t="shared" si="58"/>
        <v>5666573.2699999996</v>
      </c>
      <c r="I194" s="79">
        <f>H194/G194*100</f>
        <v>91.492114649043913</v>
      </c>
    </row>
    <row r="195" spans="2:9" ht="30" customHeight="1" x14ac:dyDescent="0.25">
      <c r="B195" s="71"/>
      <c r="C195" s="72">
        <v>31</v>
      </c>
      <c r="D195" s="73"/>
      <c r="E195" s="52" t="s">
        <v>5</v>
      </c>
      <c r="F195" s="49">
        <v>154622</v>
      </c>
      <c r="G195" s="49">
        <v>154622</v>
      </c>
      <c r="H195" s="107">
        <f t="shared" ref="H195" si="59">H196+H197</f>
        <v>116105.20000000001</v>
      </c>
      <c r="I195" s="79">
        <f>H195/G195*100</f>
        <v>75.089702629638737</v>
      </c>
    </row>
    <row r="196" spans="2:9" ht="30" customHeight="1" x14ac:dyDescent="0.25">
      <c r="B196" s="71"/>
      <c r="C196" s="72"/>
      <c r="D196" s="73">
        <v>3111</v>
      </c>
      <c r="E196" s="52" t="s">
        <v>31</v>
      </c>
      <c r="F196" s="49"/>
      <c r="G196" s="49"/>
      <c r="H196" s="107">
        <v>96947.85</v>
      </c>
      <c r="I196" s="79"/>
    </row>
    <row r="197" spans="2:9" ht="30" customHeight="1" x14ac:dyDescent="0.25">
      <c r="B197" s="71"/>
      <c r="C197" s="72"/>
      <c r="D197" s="73">
        <v>3132</v>
      </c>
      <c r="E197" s="52" t="s">
        <v>63</v>
      </c>
      <c r="F197" s="49"/>
      <c r="G197" s="49"/>
      <c r="H197" s="107">
        <v>19157.349999999999</v>
      </c>
      <c r="I197" s="79"/>
    </row>
    <row r="198" spans="2:9" ht="30" customHeight="1" x14ac:dyDescent="0.25">
      <c r="B198" s="71"/>
      <c r="C198" s="72">
        <v>32</v>
      </c>
      <c r="D198" s="73"/>
      <c r="E198" s="52" t="s">
        <v>14</v>
      </c>
      <c r="F198" s="49">
        <v>3270009</v>
      </c>
      <c r="G198" s="49">
        <v>3270009</v>
      </c>
      <c r="H198" s="107">
        <f t="shared" ref="H198" si="60">H199</f>
        <v>3765866.09</v>
      </c>
      <c r="I198" s="79">
        <f>H198/G198*100</f>
        <v>115.16378364707865</v>
      </c>
    </row>
    <row r="199" spans="2:9" ht="30" customHeight="1" x14ac:dyDescent="0.25">
      <c r="B199" s="71"/>
      <c r="C199" s="72"/>
      <c r="D199" s="73">
        <v>3237</v>
      </c>
      <c r="E199" s="52" t="s">
        <v>79</v>
      </c>
      <c r="F199" s="49"/>
      <c r="G199" s="49"/>
      <c r="H199" s="107">
        <v>3765866.09</v>
      </c>
      <c r="I199" s="79"/>
    </row>
    <row r="200" spans="2:9" ht="37.5" customHeight="1" x14ac:dyDescent="0.25">
      <c r="B200" s="71"/>
      <c r="C200" s="72">
        <v>36</v>
      </c>
      <c r="D200" s="73"/>
      <c r="E200" s="52" t="s">
        <v>92</v>
      </c>
      <c r="F200" s="49">
        <v>2768879</v>
      </c>
      <c r="G200" s="49">
        <v>2768879</v>
      </c>
      <c r="H200" s="107">
        <f t="shared" ref="H200" si="61">H201+H202+H203+H204</f>
        <v>1784601.98</v>
      </c>
      <c r="I200" s="79">
        <f>H200/G200*100</f>
        <v>64.452147601971774</v>
      </c>
    </row>
    <row r="201" spans="2:9" ht="36.75" customHeight="1" x14ac:dyDescent="0.25">
      <c r="B201" s="71"/>
      <c r="C201" s="72"/>
      <c r="D201" s="73">
        <v>3681</v>
      </c>
      <c r="E201" s="52" t="s">
        <v>94</v>
      </c>
      <c r="F201" s="49"/>
      <c r="G201" s="49"/>
      <c r="H201" s="107">
        <v>63606.9</v>
      </c>
      <c r="I201" s="79"/>
    </row>
    <row r="202" spans="2:9" ht="30" customHeight="1" x14ac:dyDescent="0.25">
      <c r="B202" s="71"/>
      <c r="C202" s="72"/>
      <c r="D202" s="73">
        <v>3682</v>
      </c>
      <c r="E202" s="52" t="s">
        <v>95</v>
      </c>
      <c r="F202" s="49"/>
      <c r="G202" s="49"/>
      <c r="H202" s="107">
        <v>1452785.37</v>
      </c>
      <c r="I202" s="79"/>
    </row>
    <row r="203" spans="2:9" ht="43.5" customHeight="1" x14ac:dyDescent="0.25">
      <c r="B203" s="71"/>
      <c r="C203" s="72"/>
      <c r="D203" s="73">
        <v>3693</v>
      </c>
      <c r="E203" s="52" t="s">
        <v>96</v>
      </c>
      <c r="F203" s="49"/>
      <c r="G203" s="49"/>
      <c r="H203" s="107">
        <v>113405.52</v>
      </c>
      <c r="I203" s="79"/>
    </row>
    <row r="204" spans="2:9" ht="44.25" customHeight="1" x14ac:dyDescent="0.25">
      <c r="B204" s="71"/>
      <c r="C204" s="72"/>
      <c r="D204" s="73">
        <v>3694</v>
      </c>
      <c r="E204" s="52" t="s">
        <v>98</v>
      </c>
      <c r="F204" s="49"/>
      <c r="G204" s="49"/>
      <c r="H204" s="107">
        <v>154804.19</v>
      </c>
      <c r="I204" s="79"/>
    </row>
    <row r="205" spans="2:9" ht="87" customHeight="1" x14ac:dyDescent="0.25">
      <c r="B205" s="76" t="s">
        <v>186</v>
      </c>
      <c r="C205" s="77"/>
      <c r="D205" s="74"/>
      <c r="E205" s="78" t="s">
        <v>187</v>
      </c>
      <c r="F205" s="75">
        <f>F206+F213</f>
        <v>561931</v>
      </c>
      <c r="G205" s="75">
        <f t="shared" ref="G205:H205" si="62">G206+G213</f>
        <v>561931</v>
      </c>
      <c r="H205" s="106">
        <f t="shared" si="62"/>
        <v>412634.87</v>
      </c>
      <c r="I205" s="80">
        <f>H205/G205*100</f>
        <v>73.431590355399507</v>
      </c>
    </row>
    <row r="206" spans="2:9" ht="30" customHeight="1" x14ac:dyDescent="0.25">
      <c r="B206" s="71">
        <v>12</v>
      </c>
      <c r="C206" s="72"/>
      <c r="D206" s="73"/>
      <c r="E206" s="52" t="s">
        <v>168</v>
      </c>
      <c r="F206" s="49">
        <f>F207+F210</f>
        <v>81485</v>
      </c>
      <c r="G206" s="49">
        <f>G207+G210</f>
        <v>81485</v>
      </c>
      <c r="H206" s="107">
        <f t="shared" ref="H206" si="63">H207+H210</f>
        <v>53242.66</v>
      </c>
      <c r="I206" s="79">
        <f t="shared" ref="I206:I207" si="64">H206/G206*100</f>
        <v>65.340443026323868</v>
      </c>
    </row>
    <row r="207" spans="2:9" ht="30" customHeight="1" x14ac:dyDescent="0.25">
      <c r="B207" s="71"/>
      <c r="C207" s="72">
        <v>31</v>
      </c>
      <c r="D207" s="73"/>
      <c r="E207" s="52" t="s">
        <v>5</v>
      </c>
      <c r="F207" s="49">
        <v>36491</v>
      </c>
      <c r="G207" s="49">
        <v>36491</v>
      </c>
      <c r="H207" s="107">
        <f t="shared" ref="H207" si="65">H208+H209</f>
        <v>8248.66</v>
      </c>
      <c r="I207" s="79">
        <f t="shared" si="64"/>
        <v>22.604642240552465</v>
      </c>
    </row>
    <row r="208" spans="2:9" ht="30" customHeight="1" x14ac:dyDescent="0.25">
      <c r="B208" s="71"/>
      <c r="C208" s="72"/>
      <c r="D208" s="73">
        <v>3111</v>
      </c>
      <c r="E208" s="52" t="s">
        <v>31</v>
      </c>
      <c r="F208" s="49"/>
      <c r="G208" s="49"/>
      <c r="H208" s="107">
        <v>6912.64</v>
      </c>
      <c r="I208" s="79"/>
    </row>
    <row r="209" spans="2:9" ht="30" customHeight="1" x14ac:dyDescent="0.25">
      <c r="B209" s="71"/>
      <c r="C209" s="72"/>
      <c r="D209" s="73">
        <v>3132</v>
      </c>
      <c r="E209" s="52" t="s">
        <v>63</v>
      </c>
      <c r="F209" s="49"/>
      <c r="G209" s="49"/>
      <c r="H209" s="107">
        <v>1336.02</v>
      </c>
      <c r="I209" s="79"/>
    </row>
    <row r="210" spans="2:9" ht="30" customHeight="1" x14ac:dyDescent="0.25">
      <c r="B210" s="71"/>
      <c r="C210" s="72">
        <v>32</v>
      </c>
      <c r="D210" s="73"/>
      <c r="E210" s="52" t="s">
        <v>14</v>
      </c>
      <c r="F210" s="49">
        <v>44994</v>
      </c>
      <c r="G210" s="49">
        <v>44994</v>
      </c>
      <c r="H210" s="107">
        <f>H212+H211</f>
        <v>44994</v>
      </c>
      <c r="I210" s="79">
        <f>H210/G210*100</f>
        <v>100</v>
      </c>
    </row>
    <row r="211" spans="2:9" ht="30" customHeight="1" x14ac:dyDescent="0.25">
      <c r="B211" s="113"/>
      <c r="C211" s="114"/>
      <c r="D211" s="115">
        <v>3213</v>
      </c>
      <c r="E211" s="52" t="s">
        <v>65</v>
      </c>
      <c r="F211" s="49"/>
      <c r="G211" s="49"/>
      <c r="H211" s="107">
        <v>7613.65</v>
      </c>
      <c r="I211" s="79"/>
    </row>
    <row r="212" spans="2:9" ht="42" customHeight="1" x14ac:dyDescent="0.25">
      <c r="B212" s="71"/>
      <c r="C212" s="72"/>
      <c r="D212" s="73">
        <v>3237</v>
      </c>
      <c r="E212" s="52" t="s">
        <v>79</v>
      </c>
      <c r="F212" s="49"/>
      <c r="G212" s="49"/>
      <c r="H212" s="107">
        <v>37380.35</v>
      </c>
      <c r="I212" s="79"/>
    </row>
    <row r="213" spans="2:9" ht="39" customHeight="1" x14ac:dyDescent="0.25">
      <c r="B213" s="71">
        <v>561</v>
      </c>
      <c r="C213" s="72"/>
      <c r="D213" s="73"/>
      <c r="E213" s="52" t="s">
        <v>188</v>
      </c>
      <c r="F213" s="49">
        <f>F214+F217</f>
        <v>480446</v>
      </c>
      <c r="G213" s="49">
        <f t="shared" ref="G213" si="66">G214+G217</f>
        <v>480446</v>
      </c>
      <c r="H213" s="107">
        <f>H214+H217</f>
        <v>359392.20999999996</v>
      </c>
      <c r="I213" s="79">
        <f>H213/G213*100</f>
        <v>74.803871819101403</v>
      </c>
    </row>
    <row r="214" spans="2:9" ht="36.75" customHeight="1" x14ac:dyDescent="0.25">
      <c r="B214" s="71"/>
      <c r="C214" s="72">
        <v>31</v>
      </c>
      <c r="D214" s="73"/>
      <c r="E214" s="52" t="s">
        <v>5</v>
      </c>
      <c r="F214" s="49">
        <v>248679</v>
      </c>
      <c r="G214" s="49">
        <v>248679</v>
      </c>
      <c r="H214" s="107">
        <f t="shared" ref="H214" si="67">H215+H216</f>
        <v>46742.350000000006</v>
      </c>
      <c r="I214" s="79">
        <f>H214/G214*100</f>
        <v>18.79625943485377</v>
      </c>
    </row>
    <row r="215" spans="2:9" ht="30" customHeight="1" x14ac:dyDescent="0.25">
      <c r="B215" s="71"/>
      <c r="C215" s="72"/>
      <c r="D215" s="73">
        <v>3111</v>
      </c>
      <c r="E215" s="52" t="s">
        <v>31</v>
      </c>
      <c r="F215" s="49"/>
      <c r="G215" s="49"/>
      <c r="H215" s="107">
        <v>39171.620000000003</v>
      </c>
      <c r="I215" s="79"/>
    </row>
    <row r="216" spans="2:9" ht="30" customHeight="1" x14ac:dyDescent="0.25">
      <c r="B216" s="71"/>
      <c r="C216" s="72"/>
      <c r="D216" s="73">
        <v>3132</v>
      </c>
      <c r="E216" s="52" t="s">
        <v>63</v>
      </c>
      <c r="F216" s="49"/>
      <c r="G216" s="49"/>
      <c r="H216" s="107">
        <v>7570.73</v>
      </c>
      <c r="I216" s="79"/>
    </row>
    <row r="217" spans="2:9" ht="30" customHeight="1" x14ac:dyDescent="0.25">
      <c r="B217" s="71"/>
      <c r="C217" s="72">
        <v>32</v>
      </c>
      <c r="D217" s="73"/>
      <c r="E217" s="52" t="s">
        <v>14</v>
      </c>
      <c r="F217" s="49">
        <v>231767</v>
      </c>
      <c r="G217" s="49">
        <v>231767</v>
      </c>
      <c r="H217" s="107">
        <f>H219+H218</f>
        <v>312649.86</v>
      </c>
      <c r="I217" s="79">
        <f>H217/G217*100</f>
        <v>134.89835049856106</v>
      </c>
    </row>
    <row r="218" spans="2:9" ht="30" customHeight="1" x14ac:dyDescent="0.25">
      <c r="B218" s="113"/>
      <c r="C218" s="114"/>
      <c r="D218" s="115">
        <v>3213</v>
      </c>
      <c r="E218" s="52" t="s">
        <v>65</v>
      </c>
      <c r="F218" s="49"/>
      <c r="G218" s="49"/>
      <c r="H218" s="107">
        <v>100827.86</v>
      </c>
      <c r="I218" s="79"/>
    </row>
    <row r="219" spans="2:9" ht="30" customHeight="1" x14ac:dyDescent="0.25">
      <c r="B219" s="71"/>
      <c r="C219" s="72"/>
      <c r="D219" s="73">
        <v>3237</v>
      </c>
      <c r="E219" s="52" t="s">
        <v>79</v>
      </c>
      <c r="F219" s="49"/>
      <c r="G219" s="49"/>
      <c r="H219" s="107">
        <v>211822</v>
      </c>
      <c r="I219" s="79"/>
    </row>
    <row r="220" spans="2:9" ht="30" customHeight="1" x14ac:dyDescent="0.25">
      <c r="B220" s="76" t="s">
        <v>189</v>
      </c>
      <c r="C220" s="77"/>
      <c r="D220" s="74"/>
      <c r="E220" s="78" t="s">
        <v>190</v>
      </c>
      <c r="F220" s="75">
        <f>F221</f>
        <v>173917</v>
      </c>
      <c r="G220" s="75"/>
      <c r="H220" s="106"/>
      <c r="I220" s="80"/>
    </row>
    <row r="221" spans="2:9" ht="30" customHeight="1" x14ac:dyDescent="0.25">
      <c r="B221" s="71">
        <v>11</v>
      </c>
      <c r="C221" s="72"/>
      <c r="D221" s="73"/>
      <c r="E221" s="52" t="s">
        <v>138</v>
      </c>
      <c r="F221" s="49">
        <f>F222</f>
        <v>173917</v>
      </c>
      <c r="G221" s="49"/>
      <c r="H221" s="107"/>
      <c r="I221" s="79"/>
    </row>
    <row r="222" spans="2:9" ht="30" customHeight="1" x14ac:dyDescent="0.25">
      <c r="B222" s="71"/>
      <c r="C222" s="72">
        <v>32</v>
      </c>
      <c r="D222" s="73"/>
      <c r="E222" s="52" t="s">
        <v>14</v>
      </c>
      <c r="F222" s="49">
        <v>173917</v>
      </c>
      <c r="G222" s="49"/>
      <c r="H222" s="107"/>
      <c r="I222" s="79"/>
    </row>
    <row r="223" spans="2:9" ht="30" customHeight="1" x14ac:dyDescent="0.25"/>
    <row r="224" spans="2:9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</sheetData>
  <mergeCells count="11">
    <mergeCell ref="B77:D77"/>
    <mergeCell ref="B14:D14"/>
    <mergeCell ref="B15:D15"/>
    <mergeCell ref="B10:D10"/>
    <mergeCell ref="B11:D11"/>
    <mergeCell ref="B12:D12"/>
    <mergeCell ref="B8:D8"/>
    <mergeCell ref="B4:I4"/>
    <mergeCell ref="B6:E6"/>
    <mergeCell ref="B7:E7"/>
    <mergeCell ref="B2:I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Franić Marina</cp:lastModifiedBy>
  <cp:lastPrinted>2024-03-26T08:05:29Z</cp:lastPrinted>
  <dcterms:created xsi:type="dcterms:W3CDTF">2022-08-12T12:51:27Z</dcterms:created>
  <dcterms:modified xsi:type="dcterms:W3CDTF">2024-04-05T07:05:18Z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